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60" windowHeight="16170" tabRatio="695" xr2:uid="{00000000-000D-0000-FFFF-FFFF00000000}"/>
  </bookViews>
  <sheets>
    <sheet name="YTD 預算摘要" sheetId="1" r:id="rId1"/>
    <sheet name="每月支出摘要" sheetId="2" r:id="rId2"/>
    <sheet name="支出細目" sheetId="3" r:id="rId3"/>
    <sheet name="慈善活動和贊助" sheetId="4" r:id="rId4"/>
  </sheets>
  <definedNames>
    <definedName name="_年份">'YTD 預算摘要'!$G$2</definedName>
    <definedName name="_xlnm.Print_Titles" localSheetId="0">'YTD 預算摘要'!$4:$4</definedName>
    <definedName name="_xlnm.Print_Titles" localSheetId="2">支出細目!$4:$4</definedName>
    <definedName name="_xlnm.Print_Titles" localSheetId="1">每月支出摘要!$5:$5</definedName>
    <definedName name="_xlnm.Print_Titles" localSheetId="3">慈善活動和贊助!$4:$4</definedName>
    <definedName name="交叉分析篩選器_受款人">#N/A</definedName>
    <definedName name="交叉分析篩選器_受款人1">#N/A</definedName>
    <definedName name="交叉分析篩選器_要求者">#N/A</definedName>
    <definedName name="交叉分析篩選器_要求者1">#N/A</definedName>
    <definedName name="交叉分析篩選器_會計_科目">#N/A</definedName>
    <definedName name="列標題區域1..G2">'YTD 預算摘要'!$F$2</definedName>
    <definedName name="標題1">年初至今表格[[#Headers],[總帳代碼]]</definedName>
    <definedName name="標題2">每月的支出摘要[[#Headers],[總帳代碼]]</definedName>
    <definedName name="標題3">支出的細目[[#Headers],[總帳代碼]]</definedName>
    <definedName name="標題4">其他[[#Headers],[總帳代碼]]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N3" i="2" l="1"/>
  <c r="O3" i="2"/>
  <c r="O4" i="2" s="1"/>
  <c r="L3" i="2"/>
  <c r="L4" i="2" s="1"/>
  <c r="M3" i="2"/>
  <c r="J3" i="2"/>
  <c r="J4" i="2" s="1"/>
  <c r="K3" i="2"/>
  <c r="H3" i="2"/>
  <c r="I3" i="2"/>
  <c r="F3" i="2"/>
  <c r="F4" i="2" s="1"/>
  <c r="G3" i="2"/>
  <c r="D3" i="2"/>
  <c r="E3" i="2"/>
  <c r="N4" i="2"/>
  <c r="M4" i="2"/>
  <c r="E17" i="1"/>
  <c r="O7" i="2" l="1"/>
  <c r="O9" i="2"/>
  <c r="O11" i="2"/>
  <c r="O13" i="2"/>
  <c r="O15" i="2"/>
  <c r="O17" i="2"/>
  <c r="O8" i="2"/>
  <c r="O10" i="2"/>
  <c r="O12" i="2"/>
  <c r="O14" i="2"/>
  <c r="O16" i="2"/>
  <c r="N7" i="2"/>
  <c r="N9" i="2"/>
  <c r="N11" i="2"/>
  <c r="N13" i="2"/>
  <c r="N15" i="2"/>
  <c r="N17" i="2"/>
  <c r="N8" i="2"/>
  <c r="N10" i="2"/>
  <c r="N12" i="2"/>
  <c r="N14" i="2"/>
  <c r="N16" i="2"/>
  <c r="M7" i="2"/>
  <c r="M9" i="2"/>
  <c r="M11" i="2"/>
  <c r="M13" i="2"/>
  <c r="M15" i="2"/>
  <c r="M17" i="2"/>
  <c r="M8" i="2"/>
  <c r="M10" i="2"/>
  <c r="M12" i="2"/>
  <c r="M14" i="2"/>
  <c r="M16" i="2"/>
  <c r="L7" i="2"/>
  <c r="L9" i="2"/>
  <c r="L11" i="2"/>
  <c r="L13" i="2"/>
  <c r="L15" i="2"/>
  <c r="L17" i="2"/>
  <c r="L8" i="2"/>
  <c r="L10" i="2"/>
  <c r="L12" i="2"/>
  <c r="L14" i="2"/>
  <c r="L16" i="2"/>
  <c r="J7" i="2"/>
  <c r="J9" i="2"/>
  <c r="J11" i="2"/>
  <c r="J13" i="2"/>
  <c r="J15" i="2"/>
  <c r="J17" i="2"/>
  <c r="J8" i="2"/>
  <c r="J10" i="2"/>
  <c r="J12" i="2"/>
  <c r="J14" i="2"/>
  <c r="J16" i="2"/>
  <c r="F7" i="2"/>
  <c r="F9" i="2"/>
  <c r="F11" i="2"/>
  <c r="F13" i="2"/>
  <c r="F15" i="2"/>
  <c r="F17" i="2"/>
  <c r="F8" i="2"/>
  <c r="F10" i="2"/>
  <c r="F12" i="2"/>
  <c r="F14" i="2"/>
  <c r="F16" i="2"/>
  <c r="G4" i="2"/>
  <c r="G7" i="2" s="1"/>
  <c r="O6" i="2"/>
  <c r="N6" i="2"/>
  <c r="M6" i="2"/>
  <c r="L6" i="2"/>
  <c r="K4" i="2"/>
  <c r="K7" i="2" s="1"/>
  <c r="J6" i="2"/>
  <c r="F6" i="2"/>
  <c r="E4" i="2"/>
  <c r="E7" i="2" s="1"/>
  <c r="D4" i="2"/>
  <c r="D7" i="2" s="1"/>
  <c r="I4" i="2"/>
  <c r="I7" i="2" s="1"/>
  <c r="H4" i="2"/>
  <c r="H7" i="2" s="1"/>
  <c r="K14" i="2" l="1"/>
  <c r="K10" i="2"/>
  <c r="K17" i="2"/>
  <c r="K13" i="2"/>
  <c r="K9" i="2"/>
  <c r="G6" i="2"/>
  <c r="K16" i="2"/>
  <c r="K12" i="2"/>
  <c r="K8" i="2"/>
  <c r="K15" i="2"/>
  <c r="K11" i="2"/>
  <c r="I14" i="2"/>
  <c r="I17" i="2"/>
  <c r="I9" i="2"/>
  <c r="I10" i="2"/>
  <c r="I13" i="2"/>
  <c r="I16" i="2"/>
  <c r="I12" i="2"/>
  <c r="I8" i="2"/>
  <c r="I15" i="2"/>
  <c r="I11" i="2"/>
  <c r="H14" i="2"/>
  <c r="H10" i="2"/>
  <c r="H17" i="2"/>
  <c r="H13" i="2"/>
  <c r="H9" i="2"/>
  <c r="H16" i="2"/>
  <c r="H12" i="2"/>
  <c r="H8" i="2"/>
  <c r="H15" i="2"/>
  <c r="H11" i="2"/>
  <c r="G14" i="2"/>
  <c r="G10" i="2"/>
  <c r="G17" i="2"/>
  <c r="G13" i="2"/>
  <c r="G9" i="2"/>
  <c r="G16" i="2"/>
  <c r="G12" i="2"/>
  <c r="G8" i="2"/>
  <c r="G15" i="2"/>
  <c r="G11" i="2"/>
  <c r="E14" i="2"/>
  <c r="E10" i="2"/>
  <c r="E17" i="2"/>
  <c r="E13" i="2"/>
  <c r="E9" i="2"/>
  <c r="E16" i="2"/>
  <c r="E12" i="2"/>
  <c r="E8" i="2"/>
  <c r="E15" i="2"/>
  <c r="E11" i="2"/>
  <c r="D14" i="2"/>
  <c r="P14" i="2" s="1"/>
  <c r="D13" i="1" s="1"/>
  <c r="F13" i="1" s="1"/>
  <c r="G13" i="1" s="1"/>
  <c r="D10" i="2"/>
  <c r="D17" i="2"/>
  <c r="D13" i="2"/>
  <c r="D9" i="2"/>
  <c r="D16" i="2"/>
  <c r="D12" i="2"/>
  <c r="D8" i="2"/>
  <c r="D15" i="2"/>
  <c r="D11" i="2"/>
  <c r="I6" i="2"/>
  <c r="K6" i="2"/>
  <c r="D6" i="2"/>
  <c r="H6" i="2"/>
  <c r="E6" i="2"/>
  <c r="F18" i="2"/>
  <c r="M18" i="2"/>
  <c r="J18" i="2"/>
  <c r="N18" i="2"/>
  <c r="L18" i="2"/>
  <c r="O18" i="2"/>
  <c r="G18" i="2" l="1"/>
  <c r="K18" i="2"/>
  <c r="D18" i="2"/>
  <c r="P12" i="2"/>
  <c r="D11" i="1" s="1"/>
  <c r="F11" i="1" s="1"/>
  <c r="G11" i="1" s="1"/>
  <c r="P9" i="2"/>
  <c r="D8" i="1" s="1"/>
  <c r="F8" i="1" s="1"/>
  <c r="G8" i="1" s="1"/>
  <c r="P7" i="2"/>
  <c r="D6" i="1" s="1"/>
  <c r="P6" i="2"/>
  <c r="E18" i="2"/>
  <c r="P8" i="2"/>
  <c r="D7" i="1" s="1"/>
  <c r="F7" i="1" s="1"/>
  <c r="G7" i="1" s="1"/>
  <c r="P17" i="2"/>
  <c r="D16" i="1" s="1"/>
  <c r="F16" i="1" s="1"/>
  <c r="G16" i="1" s="1"/>
  <c r="P10" i="2"/>
  <c r="D9" i="1" s="1"/>
  <c r="F9" i="1" s="1"/>
  <c r="G9" i="1" s="1"/>
  <c r="P15" i="2"/>
  <c r="D14" i="1" s="1"/>
  <c r="F14" i="1" s="1"/>
  <c r="G14" i="1" s="1"/>
  <c r="H18" i="2"/>
  <c r="P13" i="2"/>
  <c r="D12" i="1" s="1"/>
  <c r="F12" i="1" s="1"/>
  <c r="G12" i="1" s="1"/>
  <c r="I18" i="2"/>
  <c r="P16" i="2"/>
  <c r="D15" i="1" s="1"/>
  <c r="F15" i="1" s="1"/>
  <c r="G15" i="1" s="1"/>
  <c r="P11" i="2"/>
  <c r="D10" i="1" s="1"/>
  <c r="F10" i="1" s="1"/>
  <c r="G10" i="1" s="1"/>
  <c r="F6" i="1"/>
  <c r="G6" i="1" s="1"/>
  <c r="D5" i="1"/>
  <c r="P18" i="2" l="1"/>
  <c r="F5" i="1"/>
  <c r="D17" i="1"/>
  <c r="G5" i="1" l="1"/>
  <c r="F17" i="1"/>
  <c r="G17" i="1" s="1"/>
</calcChain>
</file>

<file path=xl/sharedStrings.xml><?xml version="1.0" encoding="utf-8"?>
<sst xmlns="http://schemas.openxmlformats.org/spreadsheetml/2006/main" count="112" uniqueCount="73">
  <si>
    <t>每月支出摘要</t>
  </si>
  <si>
    <t>實際與截至目前的預算比較</t>
  </si>
  <si>
    <t>總帳代碼</t>
  </si>
  <si>
    <t>總計</t>
  </si>
  <si>
    <t>會計科目</t>
  </si>
  <si>
    <t>廣告</t>
  </si>
  <si>
    <t>辦公室設備</t>
  </si>
  <si>
    <t>印表機</t>
  </si>
  <si>
    <t>伺服器成本</t>
  </si>
  <si>
    <t>辦公用品</t>
  </si>
  <si>
    <t>用戶端支出</t>
  </si>
  <si>
    <t>電腦</t>
  </si>
  <si>
    <t>醫療計劃</t>
  </si>
  <si>
    <t>建置成本</t>
  </si>
  <si>
    <t>行銷</t>
  </si>
  <si>
    <t>慈善捐款</t>
  </si>
  <si>
    <t>活動贊助</t>
  </si>
  <si>
    <t>實際</t>
  </si>
  <si>
    <t>預算</t>
  </si>
  <si>
    <t>年份</t>
  </si>
  <si>
    <t>剩餘 %</t>
  </si>
  <si>
    <t>YTD 預算摘要</t>
  </si>
  <si>
    <t>這個儲存格是可依會計科目來篩選資料的交叉分析篩選器。</t>
  </si>
  <si>
    <t>支出細目</t>
  </si>
  <si>
    <t>6 月</t>
  </si>
  <si>
    <t xml:space="preserve"> </t>
  </si>
  <si>
    <t>這個儲存格是可按請款人篩選資料的交叉分析篩選器，右側儲存格則是可按付款人篩選資料的交叉分析篩選器。</t>
  </si>
  <si>
    <t>慈善捐款和贊助活動</t>
  </si>
  <si>
    <t>發票日期</t>
  </si>
  <si>
    <t>日期</t>
  </si>
  <si>
    <t>發票號碼</t>
  </si>
  <si>
    <t>要求者</t>
  </si>
  <si>
    <t>丁冠廷</t>
  </si>
  <si>
    <t>郭百勝</t>
  </si>
  <si>
    <t>支票金額</t>
  </si>
  <si>
    <t>這個儲存格是可按付款人篩選資料的交叉分析篩選器。</t>
  </si>
  <si>
    <t>受款人</t>
  </si>
  <si>
    <t xml:space="preserve">Consolidated Messenger </t>
  </si>
  <si>
    <t xml:space="preserve">A.Datum Corporation </t>
  </si>
  <si>
    <t>支票用途</t>
  </si>
  <si>
    <t>信件</t>
  </si>
  <si>
    <t>2 台電腦</t>
  </si>
  <si>
    <t>寄送方式</t>
  </si>
  <si>
    <t>郵寄</t>
  </si>
  <si>
    <t>退票</t>
  </si>
  <si>
    <t>建檔日期</t>
  </si>
  <si>
    <t>支票申請開始日</t>
  </si>
  <si>
    <t>張婉茹</t>
  </si>
  <si>
    <t>去年所佔比重</t>
  </si>
  <si>
    <t xml:space="preserve">美術學校 </t>
  </si>
  <si>
    <t xml:space="preserve">Wingtip Toys </t>
  </si>
  <si>
    <t>用途</t>
  </si>
  <si>
    <t>獎學金</t>
  </si>
  <si>
    <t>社區</t>
  </si>
  <si>
    <t>簽署人</t>
  </si>
  <si>
    <t>張彥</t>
  </si>
  <si>
    <t>侯淑珍</t>
  </si>
  <si>
    <t>類別</t>
  </si>
  <si>
    <t>藝術</t>
  </si>
  <si>
    <t>支票</t>
  </si>
  <si>
    <t>合計</t>
    <phoneticPr fontId="1" type="noConversion"/>
  </si>
  <si>
    <t>餘額NT$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</si>
  <si>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</si>
  <si>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</si>
  <si>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</si>
  <si>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5月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</si>
  <si>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</si>
  <si>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</si>
  <si>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</si>
  <si>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</si>
  <si>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</si>
  <si>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</si>
  <si>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4月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</si>
</sst>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4" formatCode="_-&quot;$&quot;* #,##0.00_-;\-&quot;$&quot;* #,##0.00_-;_-&quot;$&quot;* &quot;-&quot;??_-;_-@_-"/>
    <numFmt numFmtId="176" formatCode="0_);\(0\)"/>
    <numFmt numFmtId="177" formatCode="&quot;NT$&quot;#,##0.00_);\(&quot;NT$&quot;#,##0.00\)"/>
  </numFmts>
  <fonts count="23" x14ac:knownFonts="1">
    <font>
      <sz val="11"/>
      <color theme="1" tint="-0.24994659260841701"/>
      <name val="Microsoft JhengHei UI"/>
      <family val="2"/>
      <charset val="136"/>
    </font>
    <font>
      <sz val="9"/>
      <name val="細明體"/>
      <family val="3"/>
      <charset val="136"/>
      <scheme val="minor"/>
    </font>
    <font>
      <sz val="11"/>
      <color theme="1" tint="-0.24994659260841701"/>
      <name val="Microsoft JhengHei UI"/>
      <family val="2"/>
      <charset val="136"/>
    </font>
    <font>
      <sz val="12"/>
      <color rgb="FF9C57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u/>
      <sz val="11"/>
      <color theme="11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u/>
      <sz val="11"/>
      <color theme="10"/>
      <name val="Microsoft JhengHei UI"/>
      <family val="2"/>
      <charset val="136"/>
    </font>
    <font>
      <i/>
      <sz val="12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8"/>
      <color theme="3"/>
      <name val="Microsoft JhengHei UI"/>
      <family val="2"/>
      <charset val="136"/>
    </font>
    <font>
      <sz val="18"/>
      <color theme="1" tint="-0.24994659260841701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u/>
      <sz val="11"/>
      <color theme="0"/>
      <name val="Microsoft JhengHei UI"/>
      <family val="2"/>
      <charset val="136"/>
    </font>
    <font>
      <sz val="14"/>
      <color theme="1" tint="-0.24994659260841701"/>
      <name val="Microsoft JhengHei UI"/>
      <family val="2"/>
      <charset val="136"/>
    </font>
    <font>
      <sz val="11"/>
      <color theme="0"/>
      <name val="Microsoft JhengHei UI"/>
      <family val="2"/>
      <charset val="136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17" fillId="0" borderId="1" applyNumberFormat="0" applyFill="0" applyAlignment="0" applyProtection="0"/>
    <xf numFmtId="0" fontId="17" fillId="0" borderId="7" applyNumberFormat="0" applyFill="0" applyAlignment="0" applyProtection="0"/>
    <xf numFmtId="0" fontId="17" fillId="0" borderId="5" applyNumberFormat="0" applyFill="0" applyAlignment="0" applyProtection="0"/>
    <xf numFmtId="0" fontId="17" fillId="0" borderId="6" applyNumberFormat="0" applyFill="0" applyAlignment="0" applyProtection="0"/>
    <xf numFmtId="0" fontId="9" fillId="0" borderId="0" applyNumberFormat="0" applyFill="0" applyBorder="0" applyAlignment="0" applyProtection="0">
      <alignment vertical="center" wrapText="1"/>
    </xf>
    <xf numFmtId="176" fontId="2" fillId="0" borderId="0" applyFill="0" applyBorder="0" applyAlignment="0" applyProtection="0"/>
    <xf numFmtId="177" fontId="2" fillId="0" borderId="0" applyFill="0" applyBorder="0" applyAlignment="0" applyProtection="0"/>
    <xf numFmtId="10" fontId="2" fillId="0" borderId="0" applyFill="0" applyBorder="0" applyAlignment="0" applyProtection="0"/>
    <xf numFmtId="14" fontId="2" fillId="0" borderId="0">
      <alignment horizontal="right" vertical="center" wrapText="1"/>
    </xf>
    <xf numFmtId="0" fontId="6" fillId="0" borderId="0" applyNumberFormat="0" applyFill="0" applyBorder="0" applyAlignment="0" applyProtection="0">
      <alignment vertical="center" wrapText="1"/>
    </xf>
    <xf numFmtId="41" fontId="2" fillId="0" borderId="0" applyFill="0" applyBorder="0" applyAlignment="0" applyProtection="0">
      <alignment vertical="center"/>
    </xf>
    <xf numFmtId="44" fontId="2" fillId="0" borderId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7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8" borderId="1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10" fontId="0" fillId="0" borderId="0" xfId="0" applyNumberFormat="1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177" fontId="0" fillId="0" borderId="0" xfId="7" applyFont="1" applyFill="1" applyBorder="1" applyAlignment="1">
      <alignment vertical="center" wrapText="1"/>
    </xf>
    <xf numFmtId="10" fontId="0" fillId="0" borderId="0" xfId="8" applyFont="1" applyFill="1" applyBorder="1" applyAlignment="1">
      <alignment vertical="center" wrapText="1"/>
    </xf>
    <xf numFmtId="176" fontId="0" fillId="0" borderId="0" xfId="6" applyFont="1" applyFill="1" applyBorder="1" applyAlignment="1">
      <alignment horizontal="left" vertical="center"/>
    </xf>
    <xf numFmtId="14" fontId="0" fillId="0" borderId="0" xfId="9" applyFont="1">
      <alignment horizontal="right" vertical="center" wrapText="1"/>
    </xf>
    <xf numFmtId="14" fontId="0" fillId="0" borderId="0" xfId="9" applyFont="1" applyAlignment="1">
      <alignment horizontal="right" vertical="center" wrapText="1"/>
    </xf>
    <xf numFmtId="177" fontId="0" fillId="0" borderId="0" xfId="7" applyFont="1" applyBorder="1" applyAlignment="1">
      <alignment vertical="center" wrapText="1"/>
    </xf>
    <xf numFmtId="177" fontId="0" fillId="0" borderId="0" xfId="7" applyNumberFormat="1" applyFont="1" applyFill="1" applyBorder="1" applyAlignment="1">
      <alignment vertical="center" wrapText="1"/>
    </xf>
    <xf numFmtId="177" fontId="0" fillId="0" borderId="0" xfId="0" applyNumberFormat="1" applyFont="1" applyFill="1" applyBorder="1">
      <alignment vertical="center" wrapText="1"/>
    </xf>
    <xf numFmtId="0" fontId="20" fillId="0" borderId="0" xfId="5" applyFont="1" applyAlignment="1">
      <alignment vertical="center" wrapText="1"/>
    </xf>
    <xf numFmtId="0" fontId="0" fillId="0" borderId="0" xfId="0" applyNumberFormat="1" applyFont="1" applyFill="1" applyBorder="1">
      <alignment vertical="center" wrapText="1"/>
    </xf>
    <xf numFmtId="0" fontId="0" fillId="0" borderId="0" xfId="0" applyFont="1">
      <alignment vertical="center" wrapText="1"/>
    </xf>
    <xf numFmtId="0" fontId="21" fillId="0" borderId="1" xfId="1" applyFont="1" applyAlignment="1">
      <alignment horizontal="right" vertical="center"/>
    </xf>
    <xf numFmtId="0" fontId="17" fillId="0" borderId="1" xfId="1" applyFont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14" fontId="22" fillId="0" borderId="0" xfId="0" applyNumberFormat="1" applyFo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176" fontId="0" fillId="0" borderId="0" xfId="6" applyFont="1" applyFill="1" applyBorder="1" applyAlignment="1">
      <alignment vertical="center" wrapText="1"/>
    </xf>
    <xf numFmtId="14" fontId="0" fillId="0" borderId="0" xfId="9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177" fontId="0" fillId="0" borderId="0" xfId="7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7" fillId="0" borderId="1" xfId="1" applyFont="1" applyAlignment="1">
      <alignment horizontal="left"/>
    </xf>
    <xf numFmtId="0" fontId="17" fillId="0" borderId="7" xfId="2" applyFont="1"/>
    <xf numFmtId="0" fontId="0" fillId="0" borderId="2" xfId="0" applyFont="1" applyBorder="1" applyAlignment="1">
      <alignment horizontal="center" vertical="center" wrapText="1"/>
    </xf>
    <xf numFmtId="0" fontId="17" fillId="0" borderId="5" xfId="3" applyFont="1" applyAlignment="1">
      <alignment vertical="top"/>
    </xf>
    <xf numFmtId="0" fontId="0" fillId="0" borderId="3" xfId="0" applyFont="1" applyBorder="1" applyAlignment="1">
      <alignment horizontal="center" vertical="center" wrapText="1"/>
    </xf>
    <xf numFmtId="0" fontId="17" fillId="0" borderId="6" xfId="4" applyFont="1" applyAlignment="1"/>
  </cellXfs>
  <cellStyles count="49">
    <cellStyle name="20% - 輔色1" xfId="27" builtinId="30" customBuiltin="1"/>
    <cellStyle name="20% - 輔色2" xfId="31" builtinId="34" customBuiltin="1"/>
    <cellStyle name="20% - 輔色3" xfId="35" builtinId="38" customBuiltin="1"/>
    <cellStyle name="20% - 輔色4" xfId="39" builtinId="42" customBuiltin="1"/>
    <cellStyle name="20% - 輔色5" xfId="43" builtinId="46" customBuiltin="1"/>
    <cellStyle name="20% - 輔色6" xfId="46" builtinId="50" customBuiltin="1"/>
    <cellStyle name="40% - 輔色1" xfId="28" builtinId="31" customBuiltin="1"/>
    <cellStyle name="40% - 輔色2" xfId="32" builtinId="35" customBuiltin="1"/>
    <cellStyle name="40% - 輔色3" xfId="36" builtinId="39" customBuiltin="1"/>
    <cellStyle name="40% - 輔色4" xfId="40" builtinId="43" customBuiltin="1"/>
    <cellStyle name="40% - 輔色5" xfId="44" builtinId="47" customBuiltin="1"/>
    <cellStyle name="40% - 輔色6" xfId="47" builtinId="51" customBuiltin="1"/>
    <cellStyle name="60% - 輔色1" xfId="29" builtinId="32" customBuiltin="1"/>
    <cellStyle name="60% - 輔色2" xfId="33" builtinId="36" customBuiltin="1"/>
    <cellStyle name="60% - 輔色3" xfId="37" builtinId="40" customBuiltin="1"/>
    <cellStyle name="60% - 輔色4" xfId="41" builtinId="44" customBuiltin="1"/>
    <cellStyle name="60% - 輔色5" xfId="45" builtinId="48" customBuiltin="1"/>
    <cellStyle name="60% - 輔色6" xfId="48" builtinId="52" customBuiltin="1"/>
    <cellStyle name="一般" xfId="0" builtinId="0" customBuiltin="1"/>
    <cellStyle name="千分位" xfId="6" builtinId="3" customBuiltin="1"/>
    <cellStyle name="千分位[0]" xfId="11" builtinId="6" customBuiltin="1"/>
    <cellStyle name="已瀏覽過的超連結" xfId="10" builtinId="9" customBuiltin="1"/>
    <cellStyle name="中等" xfId="16" builtinId="28" customBuiltin="1"/>
    <cellStyle name="日期" xfId="9" xr:uid="{00000000-0005-0000-0000-000002000000}"/>
    <cellStyle name="合計" xfId="25" builtinId="25" customBuiltin="1"/>
    <cellStyle name="好" xfId="14" builtinId="26" customBuiltin="1"/>
    <cellStyle name="百分比" xfId="8" builtinId="5" customBuiltin="1"/>
    <cellStyle name="計算方式" xfId="19" builtinId="22" customBuiltin="1"/>
    <cellStyle name="貨幣" xfId="12" builtinId="4" customBuiltin="1"/>
    <cellStyle name="貨幣 [0]" xfId="7" builtinId="7" customBuiltin="1"/>
    <cellStyle name="連結的儲存格" xfId="20" builtinId="24" customBuiltin="1"/>
    <cellStyle name="備註" xfId="23" builtinId="10" customBuiltin="1"/>
    <cellStyle name="超連結" xfId="5" builtinId="8" customBuiltin="1"/>
    <cellStyle name="說明文字" xfId="24" builtinId="53" customBuiltin="1"/>
    <cellStyle name="輔色1" xfId="26" builtinId="29" customBuiltin="1"/>
    <cellStyle name="輔色2" xfId="30" builtinId="33" customBuiltin="1"/>
    <cellStyle name="輔色3" xfId="34" builtinId="37" customBuiltin="1"/>
    <cellStyle name="輔色4" xfId="38" builtinId="41" customBuiltin="1"/>
    <cellStyle name="輔色5" xfId="42" builtinId="45" customBuiltin="1"/>
    <cellStyle name="標題" xfId="13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1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9" formatCode="yyyy/m/d"/>
      <alignment horizontal="righ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numFmt numFmtId="177" formatCode="&quot;NT$&quot;#,##0.00_);\(&quot;NT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</dxfs>
  <tableStyles count="8" defaultTableStyle="TableStyleMedium2" defaultPivotStyle="PivotStyleLight16">
    <tableStyle name="YTD 預算摘要" pivot="0" count="9" xr9:uid="{00000000-0011-0000-FFFF-FFFF07000000}">
      <tableStyleElement type="wholeTable" dxfId="117"/>
      <tableStyleElement type="headerRow" dxfId="116"/>
      <tableStyleElement type="totalRow" dxfId="115"/>
      <tableStyleElement type="firstColumn" dxfId="114"/>
      <tableStyleElement type="lastColumn" dxfId="113"/>
      <tableStyleElement type="firstRowStripe" dxfId="112"/>
      <tableStyleElement type="secondRowStripe" dxfId="111"/>
      <tableStyleElement type="firstColumnStripe" dxfId="110"/>
      <tableStyleElement type="secondColumnStripe" dxfId="109"/>
    </tableStyle>
    <tableStyle name="支出細目" pivot="0" count="7" xr9:uid="{00000000-0011-0000-FFFF-FFFF01000000}">
      <tableStyleElement type="wholeTable" dxfId="108"/>
      <tableStyleElement type="headerRow" dxfId="107"/>
      <tableStyleElement type="totalRow" dxfId="106"/>
      <tableStyleElement type="firstColumn" dxfId="105"/>
      <tableStyleElement type="lastColumn" dxfId="104"/>
      <tableStyleElement type="firstRowStripe" dxfId="103"/>
      <tableStyleElement type="firstColumnStripe" dxfId="102"/>
    </tableStyle>
    <tableStyle name="交叉分析篩選器支出細目" pivot="0" table="0" count="10" xr9:uid="{00000000-0011-0000-FFFF-FFFF04000000}">
      <tableStyleElement type="wholeTable" dxfId="101"/>
      <tableStyleElement type="headerRow" dxfId="100"/>
    </tableStyle>
    <tableStyle name="交叉分析篩選器每月支出摘要" pivot="0" table="0" count="10" xr9:uid="{00000000-0011-0000-FFFF-FFFF05000000}">
      <tableStyleElement type="wholeTable" dxfId="99"/>
      <tableStyleElement type="headerRow" dxfId="98"/>
    </tableStyle>
    <tableStyle name="交叉分析篩選器慈善活動與贊助" pivot="0" table="0" count="10" xr9:uid="{00000000-0011-0000-FFFF-FFFF03000000}">
      <tableStyleElement type="wholeTable" dxfId="97"/>
      <tableStyleElement type="headerRow" dxfId="96"/>
    </tableStyle>
    <tableStyle name="交叉分析篩選器樣式深色4 2" pivot="0" table="0" count="10" xr9:uid="{00000000-0011-0000-FFFF-FFFF06000000}">
      <tableStyleElement type="wholeTable" dxfId="95"/>
      <tableStyleElement type="headerRow" dxfId="94"/>
    </tableStyle>
    <tableStyle name="每月支出摘要" pivot="0" count="9" xr9:uid="{00000000-0011-0000-FFFF-FFFF02000000}">
      <tableStyleElement type="wholeTable" dxfId="93"/>
      <tableStyleElement type="headerRow" dxfId="92"/>
      <tableStyleElement type="totalRow" dxfId="91"/>
      <tableStyleElement type="firstColumn" dxfId="90"/>
      <tableStyleElement type="lastColumn" dxfId="89"/>
      <tableStyleElement type="firstRowStripe" dxfId="88"/>
      <tableStyleElement type="secondRowStripe" dxfId="87"/>
      <tableStyleElement type="firstColumnStripe" dxfId="86"/>
      <tableStyleElement type="secondColumnStripe" dxfId="85"/>
    </tableStyle>
    <tableStyle name="慈善活動與贊助" pivot="0" count="7" xr9:uid="{00000000-0011-0000-FFFF-FFFF00000000}">
      <tableStyleElement type="wholeTable" dxfId="84"/>
      <tableStyleElement type="headerRow" dxfId="83"/>
      <tableStyleElement type="totalRow" dxfId="82"/>
      <tableStyleElement type="firstColumn" dxfId="81"/>
      <tableStyleElement type="lastColumn" dxfId="80"/>
      <tableStyleElement type="firstRowStripe" dxfId="79"/>
      <tableStyleElement type="firstColumnStripe" dxfId="78"/>
    </tableStyle>
  </tableStyle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交叉分析篩選器支出細目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交叉分析篩選器每月支出摘要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交叉分析篩選器慈善活動與贊助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交叉分析篩選器樣式深色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7599;&#26376;&#25903;&#20986;&#25688;&#35201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YTD &#38928;&#31639;&#25688;&#35201;'!A1"/><Relationship Id="rId1" Type="http://schemas.openxmlformats.org/officeDocument/2006/relationships/hyperlink" Target="#'&#25903;&#20986;&#32048;&#30446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27599;&#26376;&#25903;&#20986;&#25688;&#35201;'!A1"/><Relationship Id="rId1" Type="http://schemas.openxmlformats.org/officeDocument/2006/relationships/hyperlink" Target="#'&#24904;&#21892;&#27963;&#21205;&#21644;&#36106;&#21161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25903;&#20986;&#32048;&#30446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756000</xdr:colOff>
      <xdr:row>1</xdr:row>
      <xdr:rowOff>19050</xdr:rowOff>
    </xdr:to>
    <xdr:sp macro="" textlink="">
      <xdr:nvSpPr>
        <xdr:cNvPr id="2" name="向右箭號 1" descr="右側瀏覽按鈕">
          <a:hlinkClick xmlns:r="http://schemas.openxmlformats.org/officeDocument/2006/relationships" r:id="rId1" tooltip="選取以瀏覽至 [每月支出摘要] 工作表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0"/>
          <a:ext cx="75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下一頁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19051</xdr:rowOff>
    </xdr:from>
    <xdr:to>
      <xdr:col>17</xdr:col>
      <xdr:colOff>1</xdr:colOff>
      <xdr:row>3</xdr:row>
      <xdr:rowOff>441326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會計科目" descr="依 [會計科目] 欄位篩選每月支出摘要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會計科目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6" y="523876"/>
              <a:ext cx="13735050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此圖形代表表格交叉分析篩選器。此版本的 Excel 不支援表格交叉分析篩選器。
如果圖形在舊版 Excel 中修改，或如果活頁簿在 Excel 2007 或較舊版本中儲存，則無法使用交叉分析篩選器。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765525</xdr:colOff>
      <xdr:row>1</xdr:row>
      <xdr:rowOff>19050</xdr:rowOff>
    </xdr:to>
    <xdr:sp macro="" textlink="">
      <xdr:nvSpPr>
        <xdr:cNvPr id="4" name="向右箭號 3" descr="右側瀏覽按鈕">
          <a:hlinkClick xmlns:r="http://schemas.openxmlformats.org/officeDocument/2006/relationships" r:id="rId1" tooltip="選取可瀏覽至 [支出細目] 工作表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47775" y="0"/>
          <a:ext cx="75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下一頁</a:t>
          </a:r>
        </a:p>
      </xdr:txBody>
    </xdr:sp>
    <xdr:clientData fPrintsWithSheet="0"/>
  </xdr:twoCellAnchor>
  <xdr:twoCellAnchor editAs="oneCell">
    <xdr:from>
      <xdr:col>1</xdr:col>
      <xdr:colOff>342900</xdr:colOff>
      <xdr:row>0</xdr:row>
      <xdr:rowOff>0</xdr:rowOff>
    </xdr:from>
    <xdr:to>
      <xdr:col>2</xdr:col>
      <xdr:colOff>5625</xdr:colOff>
      <xdr:row>1</xdr:row>
      <xdr:rowOff>19050</xdr:rowOff>
    </xdr:to>
    <xdr:sp macro="" textlink="">
      <xdr:nvSpPr>
        <xdr:cNvPr id="5" name="向左箭號 4" descr="左側瀏覽按鈕">
          <a:hlinkClick xmlns:r="http://schemas.openxmlformats.org/officeDocument/2006/relationships" r:id="rId2" tooltip="選取可瀏覽至 [YTD 預算摘要] 工作表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3875" y="0"/>
          <a:ext cx="720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上一頁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</xdr:row>
      <xdr:rowOff>19050</xdr:rowOff>
    </xdr:from>
    <xdr:to>
      <xdr:col>10</xdr:col>
      <xdr:colOff>1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受款人" descr="按受款人欄位篩選支出細目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受款人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43551" y="523875"/>
              <a:ext cx="55245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此圖形代表表格交叉分析篩選器。此版本的 Excel 不支援表格交叉分析篩選器。
如果圖形在舊版 Excel 中修改，或如果活頁簿在 Excel 2007 或較舊版本中儲存，則無法使用交叉分析篩選器。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9522</xdr:colOff>
      <xdr:row>2</xdr:row>
      <xdr:rowOff>19050</xdr:rowOff>
    </xdr:from>
    <xdr:to>
      <xdr:col>5</xdr:col>
      <xdr:colOff>1304924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要求者" descr="按請款人欄位篩選支出細目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要求者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7" y="523875"/>
              <a:ext cx="5343527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此圖形代表表格交叉分析篩選器。此版本的 Excel 不支援表格交叉分析篩選器。
如果圖形在舊版 Excel 中修改，或如果活頁簿在 Excel 2007 或較舊版本中儲存，則無法使用交叉分析篩選器。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765525</xdr:colOff>
      <xdr:row>1</xdr:row>
      <xdr:rowOff>19050</xdr:rowOff>
    </xdr:to>
    <xdr:sp macro="" textlink="">
      <xdr:nvSpPr>
        <xdr:cNvPr id="8" name="向右箭號 7" descr="右側瀏覽按鈕">
          <a:hlinkClick xmlns:r="http://schemas.openxmlformats.org/officeDocument/2006/relationships" r:id="rId1" tooltip="選取可瀏覽至 [慈善活動和贊助] 工作表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47775" y="0"/>
          <a:ext cx="75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下一頁</a:t>
          </a:r>
        </a:p>
      </xdr:txBody>
    </xdr:sp>
    <xdr:clientData fPrintsWithSheet="0"/>
  </xdr:twoCellAnchor>
  <xdr:twoCellAnchor editAs="oneCell">
    <xdr:from>
      <xdr:col>1</xdr:col>
      <xdr:colOff>342900</xdr:colOff>
      <xdr:row>0</xdr:row>
      <xdr:rowOff>0</xdr:rowOff>
    </xdr:from>
    <xdr:to>
      <xdr:col>2</xdr:col>
      <xdr:colOff>5625</xdr:colOff>
      <xdr:row>1</xdr:row>
      <xdr:rowOff>19050</xdr:rowOff>
    </xdr:to>
    <xdr:sp macro="" textlink="">
      <xdr:nvSpPr>
        <xdr:cNvPr id="9" name="向左箭號 8" descr="左側瀏覽按鈕">
          <a:hlinkClick xmlns:r="http://schemas.openxmlformats.org/officeDocument/2006/relationships" r:id="rId2" tooltip="選取可瀏覽至 [每月支出摘要] 工作表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23875" y="0"/>
          <a:ext cx="720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上一頁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</xdr:row>
      <xdr:rowOff>19050</xdr:rowOff>
    </xdr:from>
    <xdr:to>
      <xdr:col>5</xdr:col>
      <xdr:colOff>1476375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請款人 1" descr="依 [請款人] 欄位篩選慈善活動和贊助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請款人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624840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此圖形代表表格交叉分析篩選器。此版本的 Excel 不支援表格交叉分析篩選器。
如果圖形在舊版 Excel 中修改，或如果活頁簿在 Excel 2007 或較舊版本中儲存，則無法使用交叉分析篩選器。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9524</xdr:colOff>
      <xdr:row>2</xdr:row>
      <xdr:rowOff>19050</xdr:rowOff>
    </xdr:from>
    <xdr:to>
      <xdr:col>12</xdr:col>
      <xdr:colOff>9525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受款人 1" descr="依 [受款人] 欄位篩選慈善活動與贊助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受款人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67474" y="523875"/>
              <a:ext cx="718185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此圖形代表表格交叉分析篩選器。此版本的 Excel 不支援表格交叉分析篩選器。
如果圖形在舊版 Excel 中修改，或如果活頁簿在 Excel 2007 或較舊版本中儲存，則無法使用交叉分析篩選器。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342900</xdr:colOff>
      <xdr:row>0</xdr:row>
      <xdr:rowOff>0</xdr:rowOff>
    </xdr:from>
    <xdr:to>
      <xdr:col>2</xdr:col>
      <xdr:colOff>5625</xdr:colOff>
      <xdr:row>1</xdr:row>
      <xdr:rowOff>19050</xdr:rowOff>
    </xdr:to>
    <xdr:sp macro="" textlink="">
      <xdr:nvSpPr>
        <xdr:cNvPr id="7" name="向左箭號 6" descr="左側瀏覽按鈕">
          <a:hlinkClick xmlns:r="http://schemas.openxmlformats.org/officeDocument/2006/relationships" r:id="rId1" tooltip="選取以瀏覽至 [支出細目] 工作表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23875" y="0"/>
          <a:ext cx="720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上一頁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交叉分析篩選器_受款人" xr10:uid="{00000000-0013-0000-FFFF-FFFF01000000}" sourceName="受款人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交叉分析篩選器_要求者" xr10:uid="{00000000-0013-0000-FFFF-FFFF02000000}" sourceName="要求者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交叉分析篩選器_要求者1" xr10:uid="{00000000-0013-0000-FFFF-FFFF03000000}" sourceName="要求者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交叉分析篩選器_受款人1" xr10:uid="{00000000-0013-0000-FFFF-FFFF04000000}" sourceName="受款人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交叉分析篩選器_會計_科目" xr10:uid="{00000000-0013-0000-FFFF-FFFF05000000}" sourceName="會計科目">
  <extLst>
    <x:ext xmlns:x15="http://schemas.microsoft.com/office/spreadsheetml/2010/11/main" uri="{2F2917AC-EB37-4324-AD4E-5DD8C200BD13}">
      <x15:tableSlicerCache tableId="4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會計科目" xr10:uid="{00000000-0014-0000-FFFF-FFFF01000000}" cache="交叉分析篩選器_會計_科目" caption="會計科目" columnCount="7" style="交叉分析篩選器每月支出摘要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受款人" xr10:uid="{00000000-0014-0000-FFFF-FFFF02000000}" cache="交叉分析篩選器_受款人" caption="受款人" columnCount="3" style="交叉分析篩選器支出細目" rowHeight="225425"/>
  <slicer name="要求者" xr10:uid="{00000000-0014-0000-FFFF-FFFF03000000}" cache="交叉分析篩選器_要求者" caption="要求者" columnCount="3" style="交叉分析篩選器支出細目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請款人 1" xr10:uid="{00000000-0014-0000-FFFF-FFFF04000000}" cache="交叉分析篩選器_要求者1" caption="要求者" columnCount="3" style="交叉分析篩選器慈善活動與贊助" rowHeight="225425"/>
  <slicer name="受款人 1" xr10:uid="{00000000-0014-0000-FFFF-FFFF05000000}" cache="交叉分析篩選器_受款人1" caption="受款人" columnCount="3" style="交叉分析篩選器慈善活動與贊助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年初至今表格" displayName="年初至今表格" ref="B4:G17" totalsRowCount="1" headerRowDxfId="77" dataDxfId="76" totalsRowDxfId="75">
  <autoFilter ref="B4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總帳代碼" totalsRowLabel="合計" dataDxfId="74" totalsRowDxfId="73"/>
    <tableColumn id="2" xr3:uid="{00000000-0010-0000-0000-000002000000}" name="會計科目" dataDxfId="72" totalsRowDxfId="71"/>
    <tableColumn id="3" xr3:uid="{00000000-0010-0000-0000-000003000000}" name="實際" totalsRowFunction="sum" dataDxfId="70" totalsRowDxfId="69">
      <calculatedColumnFormula>SUMIF(每月的支出摘要[總帳代碼],年初至今表格[[#This Row],[總帳代碼]],每月的支出摘要[總計])</calculatedColumnFormula>
    </tableColumn>
    <tableColumn id="4" xr3:uid="{00000000-0010-0000-0000-000004000000}" name="預算" totalsRowFunction="sum" dataDxfId="68" totalsRowDxfId="67"/>
    <tableColumn id="5" xr3:uid="{00000000-0010-0000-0000-000005000000}" name="餘額NT$" totalsRowFunction="sum" dataDxfId="66" totalsRowDxfId="65">
      <calculatedColumnFormula>IF(年初至今表格[[#This Row],[預算]]="","",年初至今表格[[#This Row],[預算]]-年初至今表格[[#This Row],[實際]])</calculatedColumnFormula>
    </tableColumn>
    <tableColumn id="6" xr3:uid="{00000000-0010-0000-0000-000006000000}" name="剩餘 %" totalsRowFunction="custom" dataDxfId="64" totalsRowDxfId="63">
      <calculatedColumnFormula>IFERROR(年初至今表格[[#This Row],[餘額NT$]]/年初至今表格[[#This Row],[預算]],"")</calculatedColumnFormula>
      <totalsRowFormula>年初至今表格[[#Totals],[餘額NT$]]/年初至今表格[[#Totals],[預算]]</totalsRowFormula>
    </tableColumn>
  </tableColumns>
  <tableStyleInfo name="YTD 預算摘要" showFirstColumn="0" showLastColumn="0" showRowStripes="1" showColumnStripes="0"/>
  <extLst>
    <ext xmlns:x14="http://schemas.microsoft.com/office/spreadsheetml/2009/9/main" uri="{504A1905-F514-4f6f-8877-14C23A59335A}">
      <x14:table altTextSummary="在此表格中輸入 G/L 代碼、會計科目和預算。系統會自動計算實際金額和其餘的值及百分比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每月的支出摘要" displayName="每月的支出摘要" ref="B5:Q18" totalsRowCount="1" headerRowDxfId="62" dataDxfId="61" totalsRowDxfId="60">
  <autoFilter ref="B5:Q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總帳代碼" totalsRowLabel="合計" dataDxfId="59" totalsRowDxfId="15"/>
    <tableColumn id="2" xr3:uid="{00000000-0010-0000-0100-000002000000}" name="會計科目" dataDxfId="58" totalsRowDxfId="14"/>
    <tableColumn id="3" xr3:uid="{00000000-0010-0000-0100-000003000000}" name="1月" totalsRowFunction="sum" dataDxfId="57" totalsRowDxfId="13">
      <calculatedColumnFormula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calculatedColumnFormula>
    </tableColumn>
    <tableColumn id="4" xr3:uid="{00000000-0010-0000-0100-000004000000}" name="2月" totalsRowFunction="sum" dataDxfId="56" totalsRowDxfId="12">
      <calculatedColumnFormula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calculatedColumnFormula>
    </tableColumn>
    <tableColumn id="5" xr3:uid="{00000000-0010-0000-0100-000005000000}" name="3月" totalsRowFunction="sum" dataDxfId="55" totalsRowDxfId="11">
      <calculatedColumnFormula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calculatedColumnFormula>
    </tableColumn>
    <tableColumn id="6" xr3:uid="{00000000-0010-0000-0100-000006000000}" name="4月" totalsRowFunction="sum" dataDxfId="54" totalsRowDxfId="10">
      <calculatedColumnFormula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calculatedColumnFormula>
    </tableColumn>
    <tableColumn id="7" xr3:uid="{00000000-0010-0000-0100-000007000000}" name="5月" totalsRowFunction="sum" dataDxfId="53" totalsRowDxfId="9">
      <calculatedColumnFormula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calculatedColumnFormula>
    </tableColumn>
    <tableColumn id="8" xr3:uid="{00000000-0010-0000-0100-000008000000}" name="6 月" totalsRowFunction="sum" dataDxfId="52" totalsRowDxfId="8">
      <calculatedColumnFormula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calculatedColumnFormula>
    </tableColumn>
    <tableColumn id="9" xr3:uid="{00000000-0010-0000-0100-000009000000}" name="7月" totalsRowFunction="sum" dataDxfId="51" totalsRowDxfId="7">
      <calculatedColumnFormula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calculatedColumnFormula>
    </tableColumn>
    <tableColumn id="10" xr3:uid="{00000000-0010-0000-0100-00000A000000}" name="8月" totalsRowFunction="sum" dataDxfId="50" totalsRowDxfId="6">
      <calculatedColumnFormula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calculatedColumnFormula>
    </tableColumn>
    <tableColumn id="11" xr3:uid="{00000000-0010-0000-0100-00000B000000}" name="9月" totalsRowFunction="sum" dataDxfId="49" totalsRowDxfId="5">
      <calculatedColumnFormula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calculatedColumnFormula>
    </tableColumn>
    <tableColumn id="12" xr3:uid="{00000000-0010-0000-0100-00000C000000}" name="10月" totalsRowFunction="sum" dataDxfId="48" totalsRowDxfId="4">
      <calculatedColumnFormula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calculatedColumnFormula>
    </tableColumn>
    <tableColumn id="13" xr3:uid="{00000000-0010-0000-0100-00000D000000}" name="11月" totalsRowFunction="sum" dataDxfId="47" totalsRowDxfId="3">
      <calculatedColumnFormula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calculatedColumnFormula>
    </tableColumn>
    <tableColumn id="14" xr3:uid="{00000000-0010-0000-0100-00000E000000}" name="12月" totalsRowFunction="sum" dataDxfId="46" totalsRowDxfId="2">
      <calculatedColumnFormula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calculatedColumnFormula>
    </tableColumn>
    <tableColumn id="15" xr3:uid="{00000000-0010-0000-0100-00000F000000}" name="總計" totalsRowFunction="sum" dataDxfId="45" totalsRowDxfId="1">
      <calculatedColumnFormula>SUM(每月的支出摘要[[#This Row],[1月]:[12月]])</calculatedColumnFormula>
    </tableColumn>
    <tableColumn id="16" xr3:uid="{00000000-0010-0000-0100-000010000000}" name=" " dataDxfId="44" totalsRowDxfId="0"/>
  </tableColumns>
  <tableStyleInfo name="每月支出摘要" showFirstColumn="0" showLastColumn="0" showRowStripes="1" showColumnStripes="0"/>
  <extLst>
    <ext xmlns:x14="http://schemas.microsoft.com/office/spreadsheetml/2009/9/main" uri="{504A1905-F514-4f6f-8877-14C23A59335A}">
      <x14:table altTextSummary="在此表格中輸入 G/L 代碼和會計科目。系統會自動計算每月金額和總計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支出的細目" displayName="支出的細目" ref="B4:J6" headerRowDxfId="43" dataDxfId="42" totalsRowDxfId="41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總帳代碼" totalsRowLabel="合計" dataDxfId="40" totalsRowDxfId="39" dataCellStyle="千分位"/>
    <tableColumn id="2" xr3:uid="{00000000-0010-0000-0200-000002000000}" name="發票日期" dataDxfId="38" totalsRowDxfId="37" dataCellStyle="日期"/>
    <tableColumn id="3" xr3:uid="{00000000-0010-0000-0200-000003000000}" name="發票號碼" dataDxfId="36" dataCellStyle="千分位"/>
    <tableColumn id="4" xr3:uid="{00000000-0010-0000-0200-000004000000}" name="要求者" dataDxfId="35"/>
    <tableColumn id="5" xr3:uid="{00000000-0010-0000-0200-000005000000}" name="支票金額" dataDxfId="34"/>
    <tableColumn id="6" xr3:uid="{00000000-0010-0000-0200-000006000000}" name="受款人" dataDxfId="33"/>
    <tableColumn id="7" xr3:uid="{00000000-0010-0000-0200-000007000000}" name="支票用途" dataDxfId="32"/>
    <tableColumn id="8" xr3:uid="{00000000-0010-0000-0200-000008000000}" name="寄送方式" dataDxfId="31"/>
    <tableColumn id="9" xr3:uid="{00000000-0010-0000-0200-000009000000}" name="建檔日期" totalsRowFunction="count" dataDxfId="30" totalsRowDxfId="29" dataCellStyle="日期"/>
  </tableColumns>
  <tableStyleInfo name="支出細目"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其他" displayName="其他" ref="B4:L6" totalsRowShown="0" headerRowDxfId="28" dataDxfId="27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總帳代碼" dataDxfId="26" dataCellStyle="千分位"/>
    <tableColumn id="2" xr3:uid="{00000000-0010-0000-0300-000002000000}" name="支票申請開始日" dataDxfId="25" dataCellStyle="日期"/>
    <tableColumn id="3" xr3:uid="{00000000-0010-0000-0300-000003000000}" name="要求者" dataDxfId="24"/>
    <tableColumn id="4" xr3:uid="{00000000-0010-0000-0300-000004000000}" name="支票金額" dataDxfId="23" dataCellStyle="貨幣 [0]"/>
    <tableColumn id="5" xr3:uid="{00000000-0010-0000-0300-000005000000}" name="去年所佔比重" dataDxfId="22" dataCellStyle="貨幣 [0]"/>
    <tableColumn id="6" xr3:uid="{00000000-0010-0000-0300-000006000000}" name="受款人" dataDxfId="21"/>
    <tableColumn id="7" xr3:uid="{00000000-0010-0000-0300-000007000000}" name="用途" dataDxfId="20"/>
    <tableColumn id="8" xr3:uid="{00000000-0010-0000-0300-000008000000}" name="簽署人" dataDxfId="19"/>
    <tableColumn id="9" xr3:uid="{00000000-0010-0000-0300-000009000000}" name="類別" dataDxfId="18"/>
    <tableColumn id="10" xr3:uid="{00000000-0010-0000-0300-00000A000000}" name="寄送方式" dataDxfId="17"/>
    <tableColumn id="11" xr3:uid="{00000000-0010-0000-0300-00000B000000}" name="建檔日期" dataDxfId="16" dataCellStyle="日期"/>
  </tableColumns>
  <tableStyleInfo name="慈善活動與贊助" showFirstColumn="0" showLastColumn="0" showRowStripes="1" showColumnStripes="0"/>
  <extLst>
    <ext xmlns:x14="http://schemas.microsoft.com/office/spreadsheetml/2009/9/main" uri="{504A1905-F514-4f6f-8877-14C23A59335A}">
      <x14:table altTextSummary="在此表格中輸入 G/L 代碼、支票要求的起始日期、要求者與受款人姓名、支票金額、用途、上一年度捐款、分配方式和檔案日期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General ledg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G17"/>
  <sheetViews>
    <sheetView showGridLines="0" tabSelected="1" workbookViewId="0"/>
  </sheetViews>
  <sheetFormatPr defaultRowHeight="30" customHeight="1" x14ac:dyDescent="0.25"/>
  <cols>
    <col min="1" max="1" width="2.109375" style="14" customWidth="1"/>
    <col min="2" max="2" width="12.33203125" style="14" customWidth="1"/>
    <col min="3" max="3" width="23.6640625" style="14" customWidth="1"/>
    <col min="4" max="6" width="18.21875" style="14" customWidth="1"/>
    <col min="7" max="7" width="13.88671875" style="14" customWidth="1"/>
    <col min="8" max="8" width="2.77734375" style="14" customWidth="1"/>
    <col min="9" max="16384" width="8.88671875" style="14"/>
  </cols>
  <sheetData>
    <row r="1" spans="2:7" ht="15" customHeight="1" x14ac:dyDescent="0.25">
      <c r="B1" s="12" t="s">
        <v>0</v>
      </c>
    </row>
    <row r="2" spans="2:7" ht="30" customHeight="1" thickBot="1" x14ac:dyDescent="0.4">
      <c r="B2" s="26" t="s">
        <v>1</v>
      </c>
      <c r="C2" s="26"/>
      <c r="D2" s="26"/>
      <c r="E2" s="26"/>
      <c r="F2" s="15" t="s">
        <v>19</v>
      </c>
      <c r="G2" s="16">
        <f ca="1">YEAR(TODAY())</f>
        <v>2019</v>
      </c>
    </row>
    <row r="3" spans="2:7" ht="15" customHeight="1" thickTop="1" x14ac:dyDescent="0.25"/>
    <row r="4" spans="2:7" ht="30" customHeight="1" x14ac:dyDescent="0.25">
      <c r="B4" s="1" t="s">
        <v>2</v>
      </c>
      <c r="C4" s="1" t="s">
        <v>4</v>
      </c>
      <c r="D4" s="1" t="s">
        <v>17</v>
      </c>
      <c r="E4" s="1" t="s">
        <v>18</v>
      </c>
      <c r="F4" s="1" t="s">
        <v>61</v>
      </c>
      <c r="G4" s="1" t="s">
        <v>20</v>
      </c>
    </row>
    <row r="5" spans="2:7" ht="30" customHeight="1" x14ac:dyDescent="0.25">
      <c r="B5" s="6">
        <v>1000</v>
      </c>
      <c r="C5" s="1" t="s">
        <v>5</v>
      </c>
      <c r="D5" s="10">
        <f ca="1">SUMIF(每月的支出摘要[總帳代碼],年初至今表格[[#This Row],[總帳代碼]],每月的支出摘要[總計])</f>
        <v>0</v>
      </c>
      <c r="E5" s="10">
        <v>100000</v>
      </c>
      <c r="F5" s="10">
        <f ca="1">IF(年初至今表格[[#This Row],[預算]]="","",年初至今表格[[#This Row],[預算]]-年初至今表格[[#This Row],[實際]])</f>
        <v>100000</v>
      </c>
      <c r="G5" s="5">
        <f ca="1">IFERROR(年初至今表格[[#This Row],[餘額NT$]]/年初至今表格[[#This Row],[預算]],"")</f>
        <v>1</v>
      </c>
    </row>
    <row r="6" spans="2:7" ht="30" customHeight="1" x14ac:dyDescent="0.25">
      <c r="B6" s="6">
        <v>2000</v>
      </c>
      <c r="C6" s="1" t="s">
        <v>6</v>
      </c>
      <c r="D6" s="10">
        <f ca="1">SUMIF(每月的支出摘要[總帳代碼],年初至今表格[[#This Row],[總帳代碼]],每月的支出摘要[總計])</f>
        <v>0</v>
      </c>
      <c r="E6" s="10">
        <v>100000</v>
      </c>
      <c r="F6" s="10">
        <f ca="1">IF(年初至今表格[[#This Row],[預算]]="","",年初至今表格[[#This Row],[預算]]-年初至今表格[[#This Row],[實際]])</f>
        <v>100000</v>
      </c>
      <c r="G6" s="5">
        <f ca="1">IFERROR(年初至今表格[[#This Row],[餘額NT$]]/年初至今表格[[#This Row],[預算]],"")</f>
        <v>1</v>
      </c>
    </row>
    <row r="7" spans="2:7" ht="30" customHeight="1" x14ac:dyDescent="0.25">
      <c r="B7" s="6">
        <v>3000</v>
      </c>
      <c r="C7" s="1" t="s">
        <v>7</v>
      </c>
      <c r="D7" s="10">
        <f ca="1">SUMIF(每月的支出摘要[總帳代碼],年初至今表格[[#This Row],[總帳代碼]],每月的支出摘要[總計])</f>
        <v>0</v>
      </c>
      <c r="E7" s="10">
        <v>100000</v>
      </c>
      <c r="F7" s="10">
        <f ca="1">IF(年初至今表格[[#This Row],[預算]]="","",年初至今表格[[#This Row],[預算]]-年初至今表格[[#This Row],[實際]])</f>
        <v>100000</v>
      </c>
      <c r="G7" s="5">
        <f ca="1">IFERROR(年初至今表格[[#This Row],[餘額NT$]]/年初至今表格[[#This Row],[預算]],"")</f>
        <v>1</v>
      </c>
    </row>
    <row r="8" spans="2:7" ht="30" customHeight="1" x14ac:dyDescent="0.25">
      <c r="B8" s="6">
        <v>4000</v>
      </c>
      <c r="C8" s="1" t="s">
        <v>8</v>
      </c>
      <c r="D8" s="10">
        <f ca="1">SUMIF(每月的支出摘要[總帳代碼],年初至今表格[[#This Row],[總帳代碼]],每月的支出摘要[總計])</f>
        <v>0</v>
      </c>
      <c r="E8" s="10">
        <v>100000</v>
      </c>
      <c r="F8" s="10">
        <f ca="1">IF(年初至今表格[[#This Row],[預算]]="","",年初至今表格[[#This Row],[預算]]-年初至今表格[[#This Row],[實際]])</f>
        <v>100000</v>
      </c>
      <c r="G8" s="5">
        <f ca="1">IFERROR(年初至今表格[[#This Row],[餘額NT$]]/年初至今表格[[#This Row],[預算]],"")</f>
        <v>1</v>
      </c>
    </row>
    <row r="9" spans="2:7" ht="30" customHeight="1" x14ac:dyDescent="0.25">
      <c r="B9" s="6">
        <v>5000</v>
      </c>
      <c r="C9" s="1" t="s">
        <v>9</v>
      </c>
      <c r="D9" s="10">
        <f ca="1">SUMIF(每月的支出摘要[總帳代碼],年初至今表格[[#This Row],[總帳代碼]],每月的支出摘要[總計])</f>
        <v>0</v>
      </c>
      <c r="E9" s="10">
        <v>50000</v>
      </c>
      <c r="F9" s="10">
        <f ca="1">IF(年初至今表格[[#This Row],[預算]]="","",年初至今表格[[#This Row],[預算]]-年初至今表格[[#This Row],[實際]])</f>
        <v>50000</v>
      </c>
      <c r="G9" s="5">
        <f ca="1">IFERROR(年初至今表格[[#This Row],[餘額NT$]]/年初至今表格[[#This Row],[預算]],"")</f>
        <v>1</v>
      </c>
    </row>
    <row r="10" spans="2:7" ht="30" customHeight="1" x14ac:dyDescent="0.25">
      <c r="B10" s="6">
        <v>6000</v>
      </c>
      <c r="C10" s="1" t="s">
        <v>10</v>
      </c>
      <c r="D10" s="10">
        <f ca="1">SUMIF(每月的支出摘要[總帳代碼],年初至今表格[[#This Row],[總帳代碼]],每月的支出摘要[總計])</f>
        <v>0</v>
      </c>
      <c r="E10" s="10">
        <v>25000</v>
      </c>
      <c r="F10" s="10">
        <f ca="1">IF(年初至今表格[[#This Row],[預算]]="","",年初至今表格[[#This Row],[預算]]-年初至今表格[[#This Row],[實際]])</f>
        <v>25000</v>
      </c>
      <c r="G10" s="5">
        <f ca="1">IFERROR(年初至今表格[[#This Row],[餘額NT$]]/年初至今表格[[#This Row],[預算]],"")</f>
        <v>1</v>
      </c>
    </row>
    <row r="11" spans="2:7" ht="30" customHeight="1" x14ac:dyDescent="0.25">
      <c r="B11" s="6">
        <v>7000</v>
      </c>
      <c r="C11" s="1" t="s">
        <v>11</v>
      </c>
      <c r="D11" s="10">
        <f ca="1">SUMIF(每月的支出摘要[總帳代碼],年初至今表格[[#This Row],[總帳代碼]],每月的支出摘要[總計])</f>
        <v>0</v>
      </c>
      <c r="E11" s="10">
        <v>75000</v>
      </c>
      <c r="F11" s="10">
        <f ca="1">IF(年初至今表格[[#This Row],[預算]]="","",年初至今表格[[#This Row],[預算]]-年初至今表格[[#This Row],[實際]])</f>
        <v>75000</v>
      </c>
      <c r="G11" s="5">
        <f ca="1">IFERROR(年初至今表格[[#This Row],[餘額NT$]]/年初至今表格[[#This Row],[預算]],"")</f>
        <v>1</v>
      </c>
    </row>
    <row r="12" spans="2:7" ht="30" customHeight="1" x14ac:dyDescent="0.25">
      <c r="B12" s="6">
        <v>8000</v>
      </c>
      <c r="C12" s="1" t="s">
        <v>12</v>
      </c>
      <c r="D12" s="10">
        <f ca="1">SUMIF(每月的支出摘要[總帳代碼],年初至今表格[[#This Row],[總帳代碼]],每月的支出摘要[總計])</f>
        <v>0</v>
      </c>
      <c r="E12" s="10">
        <v>65000</v>
      </c>
      <c r="F12" s="10">
        <f ca="1">IF(年初至今表格[[#This Row],[預算]]="","",年初至今表格[[#This Row],[預算]]-年初至今表格[[#This Row],[實際]])</f>
        <v>65000</v>
      </c>
      <c r="G12" s="5">
        <f ca="1">IFERROR(年初至今表格[[#This Row],[餘額NT$]]/年初至今表格[[#This Row],[預算]],"")</f>
        <v>1</v>
      </c>
    </row>
    <row r="13" spans="2:7" ht="30" customHeight="1" x14ac:dyDescent="0.25">
      <c r="B13" s="6">
        <v>9000</v>
      </c>
      <c r="C13" s="1" t="s">
        <v>13</v>
      </c>
      <c r="D13" s="10">
        <f ca="1">SUMIF(每月的支出摘要[總帳代碼],年初至今表格[[#This Row],[總帳代碼]],每月的支出摘要[總計])</f>
        <v>0</v>
      </c>
      <c r="E13" s="10">
        <v>125000</v>
      </c>
      <c r="F13" s="10">
        <f ca="1">IF(年初至今表格[[#This Row],[預算]]="","",年初至今表格[[#This Row],[預算]]-年初至今表格[[#This Row],[實際]])</f>
        <v>125000</v>
      </c>
      <c r="G13" s="5">
        <f ca="1">IFERROR(年初至今表格[[#This Row],[餘額NT$]]/年初至今表格[[#This Row],[預算]],"")</f>
        <v>1</v>
      </c>
    </row>
    <row r="14" spans="2:7" ht="30" customHeight="1" x14ac:dyDescent="0.25">
      <c r="B14" s="6">
        <v>10000</v>
      </c>
      <c r="C14" s="1" t="s">
        <v>14</v>
      </c>
      <c r="D14" s="10">
        <f ca="1">SUMIF(每月的支出摘要[總帳代碼],年初至今表格[[#This Row],[總帳代碼]],每月的支出摘要[總計])</f>
        <v>0</v>
      </c>
      <c r="E14" s="10">
        <v>100000</v>
      </c>
      <c r="F14" s="10">
        <f ca="1">IF(年初至今表格[[#This Row],[預算]]="","",年初至今表格[[#This Row],[預算]]-年初至今表格[[#This Row],[實際]])</f>
        <v>100000</v>
      </c>
      <c r="G14" s="5">
        <f ca="1">IFERROR(年初至今表格[[#This Row],[餘額NT$]]/年初至今表格[[#This Row],[預算]],"")</f>
        <v>1</v>
      </c>
    </row>
    <row r="15" spans="2:7" ht="30" customHeight="1" x14ac:dyDescent="0.25">
      <c r="B15" s="6">
        <v>11000</v>
      </c>
      <c r="C15" s="1" t="s">
        <v>15</v>
      </c>
      <c r="D15" s="10">
        <f ca="1">SUMIF(每月的支出摘要[總帳代碼],年初至今表格[[#This Row],[總帳代碼]],每月的支出摘要[總計])</f>
        <v>0</v>
      </c>
      <c r="E15" s="10">
        <v>250000</v>
      </c>
      <c r="F15" s="10">
        <f ca="1">IF(年初至今表格[[#This Row],[預算]]="","",年初至今表格[[#This Row],[預算]]-年初至今表格[[#This Row],[實際]])</f>
        <v>250000</v>
      </c>
      <c r="G15" s="5">
        <f ca="1">IFERROR(年初至今表格[[#This Row],[餘額NT$]]/年初至今表格[[#This Row],[預算]],"")</f>
        <v>1</v>
      </c>
    </row>
    <row r="16" spans="2:7" ht="30" customHeight="1" x14ac:dyDescent="0.25">
      <c r="B16" s="6">
        <v>12000</v>
      </c>
      <c r="C16" s="1" t="s">
        <v>16</v>
      </c>
      <c r="D16" s="10">
        <f ca="1">SUMIF(每月的支出摘要[總帳代碼],年初至今表格[[#This Row],[總帳代碼]],每月的支出摘要[總計])</f>
        <v>0</v>
      </c>
      <c r="E16" s="10">
        <v>50000</v>
      </c>
      <c r="F16" s="10">
        <f ca="1">IF(年初至今表格[[#This Row],[預算]]="","",年初至今表格[[#This Row],[預算]]-年初至今表格[[#This Row],[實際]])</f>
        <v>50000</v>
      </c>
      <c r="G16" s="5">
        <f ca="1">IFERROR(年初至今表格[[#This Row],[餘額NT$]]/年初至今表格[[#This Row],[預算]],"")</f>
        <v>1</v>
      </c>
    </row>
    <row r="17" spans="2:7" ht="30" customHeight="1" x14ac:dyDescent="0.25">
      <c r="B17" s="1" t="s">
        <v>60</v>
      </c>
      <c r="C17" s="1"/>
      <c r="D17" s="11">
        <f ca="1">SUBTOTAL(109,年初至今表格[實際])</f>
        <v>0</v>
      </c>
      <c r="E17" s="11">
        <f>SUBTOTAL(109,年初至今表格[預算])</f>
        <v>1140000</v>
      </c>
      <c r="F17" s="11">
        <f ca="1">SUBTOTAL(109,年初至今表格[餘額NT$])</f>
        <v>1140000</v>
      </c>
      <c r="G17" s="2">
        <f ca="1">年初至今表格[[#Totals],[餘額NT$]]/年初至今表格[[#Totals],[預算]]</f>
        <v>1</v>
      </c>
    </row>
  </sheetData>
  <mergeCells count="1">
    <mergeCell ref="B2:E2"/>
  </mergeCells>
  <phoneticPr fontId="1" type="noConversion"/>
  <conditionalFormatting sqref="F5:F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在此活頁簿中建立具有預算比較的一般日記帳。在此工作表中的 [年初至今] 表格中輸入詳細資料。儲存格 B1 為瀏覽連結" sqref="A1" xr:uid="{00000000-0002-0000-0000-000000000000}"/>
    <dataValidation allowBlank="1" showInputMessage="1" showErrorMessage="1" prompt="此儲存格為本工作表的標題。在儲存格 G2 中輸入年份" sqref="B2:E2" xr:uid="{00000000-0002-0000-0000-000001000000}"/>
    <dataValidation allowBlank="1" showInputMessage="1" showErrorMessage="1" prompt="在右側儲存格中輸入年份" sqref="F2" xr:uid="{00000000-0002-0000-0000-000002000000}"/>
    <dataValidation allowBlank="1" showInputMessage="1" showErrorMessage="1" prompt="在這個儲存格中輸入年份" sqref="G2" xr:uid="{00000000-0002-0000-0000-000003000000}"/>
    <dataValidation allowBlank="1" showInputMessage="1" showErrorMessage="1" prompt="在此標題下方的欄中輸入一般日記帳代碼" sqref="B4" xr:uid="{00000000-0002-0000-0000-000004000000}"/>
    <dataValidation allowBlank="1" showInputMessage="1" showErrorMessage="1" prompt="在此標題下方的欄中輸入會計科目" sqref="C4" xr:uid="{00000000-0002-0000-0000-000005000000}"/>
    <dataValidation allowBlank="1" showInputMessage="1" showErrorMessage="1" prompt="此標題下方的欄會自動計算實際金額" sqref="D4" xr:uid="{00000000-0002-0000-0000-000006000000}"/>
    <dataValidation allowBlank="1" showInputMessage="1" showErrorMessage="1" prompt="在此標題下方的欄中輸入預算金額" sqref="E4" xr:uid="{00000000-0002-0000-0000-000007000000}"/>
    <dataValidation allowBlank="1" showInputMessage="1" showErrorMessage="1" prompt="此標題下方的欄會自動更新剩餘金額的資料橫條" sqref="F4" xr:uid="{00000000-0002-0000-0000-000008000000}"/>
    <dataValidation allowBlank="1" showInputMessage="1" showErrorMessage="1" prompt="此標題下方的欄會自動計算剩餘金額的百分比" sqref="G4" xr:uid="{00000000-0002-0000-0000-000009000000}"/>
    <dataValidation allowBlank="1" showInputMessage="1" showErrorMessage="1" prompt="這個儲存格是瀏覽連結。選取可瀏覽至 [每月支出摘要] 工作表" sqref="B1" xr:uid="{00000000-0002-0000-0000-00000A000000}"/>
  </dataValidations>
  <hyperlinks>
    <hyperlink ref="B1" location="'每月支出摘要'!A1" tooltip="選取可瀏覽至 [每月支出摘要] 工作表" display="MONTHLY EXPENSES SUMMARY" xr:uid="{00000000-0004-0000-0000-000000000000}"/>
  </hyperlinks>
  <printOptions horizontalCentered="1"/>
  <pageMargins left="0.4" right="0.4" top="0.4" bottom="0.6" header="0.3" footer="0.3"/>
  <pageSetup paperSize="9" scale="90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Q18"/>
  <sheetViews>
    <sheetView showGridLines="0" workbookViewId="0"/>
  </sheetViews>
  <sheetFormatPr defaultRowHeight="30" customHeight="1" x14ac:dyDescent="0.25"/>
  <cols>
    <col min="1" max="1" width="2.109375" style="14" customWidth="1"/>
    <col min="2" max="2" width="12.33203125" style="14" customWidth="1"/>
    <col min="3" max="3" width="15.88671875" style="14" customWidth="1"/>
    <col min="4" max="15" width="9.33203125" style="14" customWidth="1"/>
    <col min="16" max="16" width="11.33203125" style="14" customWidth="1"/>
    <col min="17" max="16384" width="8.88671875" style="14"/>
  </cols>
  <sheetData>
    <row r="1" spans="2:17" ht="15" customHeight="1" x14ac:dyDescent="0.25">
      <c r="B1" s="12" t="s">
        <v>21</v>
      </c>
      <c r="C1" s="12" t="s">
        <v>23</v>
      </c>
    </row>
    <row r="2" spans="2:17" ht="24.75" customHeight="1" thickBot="1" x14ac:dyDescent="0.4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7" ht="36.950000000000003" customHeight="1" thickTop="1" x14ac:dyDescent="0.25">
      <c r="B3" s="17" t="s">
        <v>22</v>
      </c>
      <c r="D3" s="18">
        <f ca="1">DATEVALUE(_年份&amp;"年"&amp;"1月1日")</f>
        <v>43466</v>
      </c>
      <c r="E3" s="18">
        <f ca="1">DATEVALUE(_年份&amp;"年"&amp;"2月1日")</f>
        <v>43497</v>
      </c>
      <c r="F3" s="18">
        <f ca="1">DATEVALUE(_年份&amp;"年"&amp;"3月1日")</f>
        <v>43525</v>
      </c>
      <c r="G3" s="18">
        <f ca="1">DATEVALUE(_年份&amp;"年"&amp;"4月1日")</f>
        <v>43556</v>
      </c>
      <c r="H3" s="18">
        <f ca="1">DATEVALUE(_年份&amp;"年"&amp;"5月1日")</f>
        <v>43586</v>
      </c>
      <c r="I3" s="18">
        <f ca="1">DATEVALUE(_年份&amp;"年"&amp;"6月1日")</f>
        <v>43617</v>
      </c>
      <c r="J3" s="18">
        <f ca="1">DATEVALUE(_年份&amp;"年"&amp;"7月1日")</f>
        <v>43647</v>
      </c>
      <c r="K3" s="18">
        <f ca="1">DATEVALUE(_年份&amp;"年"&amp;"8月1日")</f>
        <v>43678</v>
      </c>
      <c r="L3" s="18">
        <f ca="1">DATEVALUE(_年份&amp;"年"&amp;"9月1日")</f>
        <v>43709</v>
      </c>
      <c r="M3" s="18">
        <f ca="1">DATEVALUE(_年份&amp;"年"&amp;"10月1日")</f>
        <v>43739</v>
      </c>
      <c r="N3" s="18">
        <f ca="1">DATEVALUE(_年份&amp;"年"&amp;"11月1日")</f>
        <v>43770</v>
      </c>
      <c r="O3" s="18">
        <f ca="1">DATEVALUE(_年份&amp;"年"&amp;"12月1日")</f>
        <v>43800</v>
      </c>
    </row>
    <row r="4" spans="2:17" ht="37.5" customHeight="1" x14ac:dyDescent="0.25">
      <c r="B4" s="19"/>
      <c r="D4" s="18">
        <f ca="1">EOMONTH(D3,0)</f>
        <v>43496</v>
      </c>
      <c r="E4" s="18">
        <f ca="1">EOMONTH(E3,0)</f>
        <v>43524</v>
      </c>
      <c r="F4" s="18">
        <f ca="1">EOMONTH(F3,0)</f>
        <v>43555</v>
      </c>
      <c r="G4" s="18">
        <f ca="1">EOMONTH(G3,0)</f>
        <v>43585</v>
      </c>
      <c r="H4" s="18">
        <f ca="1">EOMONTH(H3,0)</f>
        <v>43616</v>
      </c>
      <c r="I4" s="18">
        <f t="shared" ref="I4:O4" ca="1" si="0">EOMONTH(I3,0)</f>
        <v>43646</v>
      </c>
      <c r="J4" s="18">
        <f t="shared" ca="1" si="0"/>
        <v>43677</v>
      </c>
      <c r="K4" s="18">
        <f t="shared" ca="1" si="0"/>
        <v>43708</v>
      </c>
      <c r="L4" s="18">
        <f t="shared" ca="1" si="0"/>
        <v>43738</v>
      </c>
      <c r="M4" s="18">
        <f t="shared" ca="1" si="0"/>
        <v>43769</v>
      </c>
      <c r="N4" s="18">
        <f t="shared" ca="1" si="0"/>
        <v>43799</v>
      </c>
      <c r="O4" s="18">
        <f t="shared" ca="1" si="0"/>
        <v>43830</v>
      </c>
    </row>
    <row r="5" spans="2:17" ht="30" customHeight="1" x14ac:dyDescent="0.25">
      <c r="B5" s="1" t="s">
        <v>2</v>
      </c>
      <c r="C5" s="1" t="s">
        <v>4</v>
      </c>
      <c r="D5" s="13" t="s">
        <v>62</v>
      </c>
      <c r="E5" s="13" t="s">
        <v>63</v>
      </c>
      <c r="F5" s="13" t="s">
        <v>64</v>
      </c>
      <c r="G5" s="13" t="s">
        <v>72</v>
      </c>
      <c r="H5" s="13" t="s">
        <v>65</v>
      </c>
      <c r="I5" s="13" t="s">
        <v>24</v>
      </c>
      <c r="J5" s="13" t="s">
        <v>66</v>
      </c>
      <c r="K5" s="13" t="s">
        <v>67</v>
      </c>
      <c r="L5" s="13" t="s">
        <v>68</v>
      </c>
      <c r="M5" s="13" t="s">
        <v>69</v>
      </c>
      <c r="N5" s="13" t="s">
        <v>70</v>
      </c>
      <c r="O5" s="13" t="s">
        <v>71</v>
      </c>
      <c r="P5" s="13" t="s">
        <v>3</v>
      </c>
      <c r="Q5" s="1" t="s">
        <v>25</v>
      </c>
    </row>
    <row r="6" spans="2:17" ht="30" customHeight="1" x14ac:dyDescent="0.25">
      <c r="B6" s="6">
        <v>1000</v>
      </c>
      <c r="C6" s="1" t="s">
        <v>5</v>
      </c>
      <c r="D6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6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6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6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6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6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6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6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6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6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6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6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6" s="10">
        <f ca="1">SUM(每月的支出摘要[[#This Row],[1月]:[12月]])</f>
        <v>0</v>
      </c>
      <c r="Q6" s="11"/>
    </row>
    <row r="7" spans="2:17" ht="30" customHeight="1" x14ac:dyDescent="0.25">
      <c r="B7" s="6">
        <v>2000</v>
      </c>
      <c r="C7" s="1" t="s">
        <v>6</v>
      </c>
      <c r="D7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7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7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7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7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7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7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7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7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7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7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7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7" s="10">
        <f ca="1">SUM(每月的支出摘要[[#This Row],[1月]:[12月]])</f>
        <v>0</v>
      </c>
      <c r="Q7" s="11"/>
    </row>
    <row r="8" spans="2:17" ht="30" customHeight="1" x14ac:dyDescent="0.25">
      <c r="B8" s="6">
        <v>3000</v>
      </c>
      <c r="C8" s="1" t="s">
        <v>7</v>
      </c>
      <c r="D8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8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8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8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8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8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8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8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8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8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8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8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8" s="10">
        <f ca="1">SUM(每月的支出摘要[[#This Row],[1月]:[12月]])</f>
        <v>0</v>
      </c>
      <c r="Q8" s="11"/>
    </row>
    <row r="9" spans="2:17" ht="30" customHeight="1" x14ac:dyDescent="0.25">
      <c r="B9" s="6">
        <v>4000</v>
      </c>
      <c r="C9" s="1" t="s">
        <v>8</v>
      </c>
      <c r="D9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9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9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9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9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9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9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9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9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9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9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9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9" s="10">
        <f ca="1">SUM(每月的支出摘要[[#This Row],[1月]:[12月]])</f>
        <v>0</v>
      </c>
      <c r="Q9" s="11"/>
    </row>
    <row r="10" spans="2:17" ht="30" customHeight="1" x14ac:dyDescent="0.25">
      <c r="B10" s="6">
        <v>5000</v>
      </c>
      <c r="C10" s="1" t="s">
        <v>9</v>
      </c>
      <c r="D10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10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10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10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10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10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10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10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10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10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10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10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10" s="10">
        <f ca="1">SUM(每月的支出摘要[[#This Row],[1月]:[12月]])</f>
        <v>0</v>
      </c>
      <c r="Q10" s="11"/>
    </row>
    <row r="11" spans="2:17" ht="30" customHeight="1" x14ac:dyDescent="0.25">
      <c r="B11" s="6">
        <v>6000</v>
      </c>
      <c r="C11" s="1" t="s">
        <v>10</v>
      </c>
      <c r="D11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11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11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11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11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11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11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11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11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11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11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11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11" s="10">
        <f ca="1">SUM(每月的支出摘要[[#This Row],[1月]:[12月]])</f>
        <v>0</v>
      </c>
      <c r="Q11" s="11"/>
    </row>
    <row r="12" spans="2:17" ht="30" customHeight="1" x14ac:dyDescent="0.25">
      <c r="B12" s="6">
        <v>7000</v>
      </c>
      <c r="C12" s="1" t="s">
        <v>11</v>
      </c>
      <c r="D12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12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12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12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12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12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12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12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12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12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12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12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12" s="10">
        <f ca="1">SUM(每月的支出摘要[[#This Row],[1月]:[12月]])</f>
        <v>0</v>
      </c>
      <c r="Q12" s="11"/>
    </row>
    <row r="13" spans="2:17" ht="30" customHeight="1" x14ac:dyDescent="0.25">
      <c r="B13" s="6">
        <v>8000</v>
      </c>
      <c r="C13" s="1" t="s">
        <v>12</v>
      </c>
      <c r="D13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13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13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13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13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13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13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13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13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13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13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13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13" s="10">
        <f ca="1">SUM(每月的支出摘要[[#This Row],[1月]:[12月]])</f>
        <v>0</v>
      </c>
      <c r="Q13" s="11"/>
    </row>
    <row r="14" spans="2:17" ht="30" customHeight="1" x14ac:dyDescent="0.25">
      <c r="B14" s="6">
        <v>9000</v>
      </c>
      <c r="C14" s="1" t="s">
        <v>13</v>
      </c>
      <c r="D14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14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14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14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14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14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14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14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14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14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14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14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14" s="10">
        <f ca="1">SUM(每月的支出摘要[[#This Row],[1月]:[12月]])</f>
        <v>0</v>
      </c>
      <c r="Q14" s="11"/>
    </row>
    <row r="15" spans="2:17" ht="30" customHeight="1" x14ac:dyDescent="0.25">
      <c r="B15" s="6">
        <v>10000</v>
      </c>
      <c r="C15" s="1" t="s">
        <v>14</v>
      </c>
      <c r="D15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15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15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15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15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15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15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15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15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15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15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15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15" s="10">
        <f ca="1">SUM(每月的支出摘要[[#This Row],[1月]:[12月]])</f>
        <v>0</v>
      </c>
      <c r="Q15" s="11"/>
    </row>
    <row r="16" spans="2:17" ht="30" customHeight="1" x14ac:dyDescent="0.25">
      <c r="B16" s="6">
        <v>11000</v>
      </c>
      <c r="C16" s="1" t="s">
        <v>15</v>
      </c>
      <c r="D16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16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16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16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16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16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16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16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16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16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16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16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16" s="10">
        <f ca="1">SUM(每月的支出摘要[[#This Row],[1月]:[12月]])</f>
        <v>0</v>
      </c>
      <c r="Q16" s="11"/>
    </row>
    <row r="17" spans="2:17" ht="30" customHeight="1" x14ac:dyDescent="0.25">
      <c r="B17" s="6">
        <v>12000</v>
      </c>
      <c r="C17" s="1" t="s">
        <v>16</v>
      </c>
      <c r="D17" s="10">
        <f ca="1">SUMIFS(支出的細目[支票金額],支出的細目[總帳代碼],每月的支出摘要[[#This Row],[總帳代碼]],支出的細目[發票日期],"&gt;="&amp;D$3,支出的細目[發票日期],"&lt;="&amp;D$4)+SUMIFS(其他[支票金額],其他[總帳代碼],每月的支出摘要[[#This Row],[總帳代碼]],其他[支票申請開始日],"&gt;="&amp;DATEVALUE(_年份&amp;"年"&amp;每月的支出摘要[[#Headers],[1月]]&amp;"1日"),其他[支票申請開始日],"&lt;="&amp;D$4)</f>
        <v>0</v>
      </c>
      <c r="E17" s="10">
        <f ca="1">SUMIFS(支出的細目[支票金額],支出的細目[總帳代碼],每月的支出摘要[[#This Row],[總帳代碼]],支出的細目[發票日期],"&gt;="&amp;E$3,支出的細目[發票日期],"&lt;="&amp;E$4)+SUMIFS(其他[支票金額],其他[總帳代碼],每月的支出摘要[[#This Row],[總帳代碼]],其他[支票申請開始日],"&gt;="&amp;DATEVALUE(_年份&amp;"年"&amp;每月的支出摘要[[#Headers],[2月]]&amp;"1日"),其他[支票申請開始日],"&lt;="&amp;E$4)</f>
        <v>0</v>
      </c>
      <c r="F17" s="10">
        <f ca="1">SUMIFS(支出的細目[支票金額],支出的細目[總帳代碼],每月的支出摘要[[#This Row],[總帳代碼]],支出的細目[發票日期],"&gt;="&amp;F$3,支出的細目[發票日期],"&lt;="&amp;F$4)+SUMIFS(其他[支票金額],其他[總帳代碼],每月的支出摘要[[#This Row],[總帳代碼]],其他[支票申請開始日],"&gt;="&amp;DATEVALUE(_年份&amp;"年"&amp;每月的支出摘要[[#Headers],[3月]]&amp;"1日"),其他[支票申請開始日],"&lt;="&amp;F$4)</f>
        <v>0</v>
      </c>
      <c r="G17" s="10">
        <f ca="1">SUMIFS(支出的細目[支票金額],支出的細目[總帳代碼],每月的支出摘要[[#This Row],[總帳代碼]],支出的細目[發票日期],"&gt;="&amp;G$3,支出的細目[發票日期],"&lt;="&amp;G$4)+SUMIFS(其他[支票金額],其他[總帳代碼],每月的支出摘要[[#This Row],[總帳代碼]],其他[支票申請開始日],"&gt;="&amp;DATEVALUE(_年份&amp;"年"&amp;每月的支出摘要[[#Headers],[4月]]&amp;"1日"),其他[支票申請開始日],"&lt;="&amp;G$4)</f>
        <v>0</v>
      </c>
      <c r="H17" s="10">
        <f ca="1">SUMIFS(支出的細目[支票金額],支出的細目[總帳代碼],每月的支出摘要[[#This Row],[總帳代碼]],支出的細目[發票日期],"&gt;="&amp;H$3,支出的細目[發票日期],"&lt;="&amp;H$4)+SUMIFS(其他[支票金額],其他[總帳代碼],每月的支出摘要[[#This Row],[總帳代碼]],其他[支票申請開始日],"&gt;="&amp;DATEVALUE(_年份&amp;"年"&amp;每月的支出摘要[[#Headers],[5月]]&amp;"1日"),其他[支票申請開始日],"&lt;="&amp;H$4)</f>
        <v>0</v>
      </c>
      <c r="I17" s="10">
        <f ca="1">SUMIFS(支出的細目[支票金額],支出的細目[總帳代碼],每月的支出摘要[[#This Row],[總帳代碼]],支出的細目[發票日期],"&gt;="&amp;I$3,支出的細目[發票日期],"&lt;="&amp;I$4)+SUMIFS(其他[支票金額],其他[總帳代碼],每月的支出摘要[[#This Row],[總帳代碼]],其他[支票申請開始日],"&gt;="&amp;DATEVALUE(_年份&amp;"年"&amp;每月的支出摘要[[#Headers],[6 月]]&amp;"1日"),其他[支票申請開始日],"&lt;="&amp;I$4)</f>
        <v>0</v>
      </c>
      <c r="J17" s="10">
        <f ca="1">SUMIFS(支出的細目[支票金額],支出的細目[總帳代碼],每月的支出摘要[[#This Row],[總帳代碼]],支出的細目[發票日期],"&gt;="&amp;J$3,支出的細目[發票日期],"&lt;="&amp;J$4)+SUMIFS(其他[支票金額],其他[總帳代碼],每月的支出摘要[[#This Row],[總帳代碼]],其他[支票申請開始日],"&gt;="&amp;DATEVALUE(_年份&amp;"年"&amp;每月的支出摘要[[#Headers],[7月]]&amp;"1日"),其他[支票申請開始日],"&lt;="&amp;J$4)</f>
        <v>0</v>
      </c>
      <c r="K17" s="10">
        <f ca="1">SUMIFS(支出的細目[支票金額],支出的細目[總帳代碼],每月的支出摘要[[#This Row],[總帳代碼]],支出的細目[發票日期],"&gt;="&amp;K$3,支出的細目[發票日期],"&lt;="&amp;K$4)+SUMIFS(其他[支票金額],其他[總帳代碼],每月的支出摘要[[#This Row],[總帳代碼]],其他[支票申請開始日],"&gt;="&amp;DATEVALUE(_年份&amp;"年"&amp;每月的支出摘要[[#Headers],[8月]]&amp;"1日"),其他[支票申請開始日],"&lt;="&amp;K$4)</f>
        <v>0</v>
      </c>
      <c r="L17" s="10">
        <f ca="1">SUMIFS(支出的細目[支票金額],支出的細目[總帳代碼],每月的支出摘要[[#This Row],[總帳代碼]],支出的細目[發票日期],"&gt;="&amp;L$3,支出的細目[發票日期],"&lt;="&amp;L$4)+SUMIFS(其他[支票金額],其他[總帳代碼],每月的支出摘要[[#This Row],[總帳代碼]],其他[支票申請開始日],"&gt;="&amp;DATEVALUE(_年份&amp;"年"&amp;每月的支出摘要[[#Headers],[9月]]&amp;"1日"),其他[支票申請開始日],"&lt;="&amp;L$4)</f>
        <v>0</v>
      </c>
      <c r="M17" s="10">
        <f ca="1">SUMIFS(支出的細目[支票金額],支出的細目[總帳代碼],每月的支出摘要[[#This Row],[總帳代碼]],支出的細目[發票日期],"&gt;="&amp;M$3,支出的細目[發票日期],"&lt;="&amp;M$4)+SUMIFS(其他[支票金額],其他[總帳代碼],每月的支出摘要[[#This Row],[總帳代碼]],其他[支票申請開始日],"&gt;="&amp;DATEVALUE(_年份&amp;"年"&amp;每月的支出摘要[[#Headers],[10月]]&amp;"1日"),其他[支票申請開始日],"&lt;="&amp;M$4)</f>
        <v>0</v>
      </c>
      <c r="N17" s="10">
        <f ca="1">SUMIFS(支出的細目[支票金額],支出的細目[總帳代碼],每月的支出摘要[[#This Row],[總帳代碼]],支出的細目[發票日期],"&gt;="&amp;N$3,支出的細目[發票日期],"&lt;="&amp;N$4)+SUMIFS(其他[支票金額],其他[總帳代碼],每月的支出摘要[[#This Row],[總帳代碼]],其他[支票申請開始日],"&gt;="&amp;DATEVALUE(_年份&amp;"年"&amp;每月的支出摘要[[#Headers],[11月]]&amp;"1日"),其他[支票申請開始日],"&lt;="&amp;N$4)</f>
        <v>0</v>
      </c>
      <c r="O17" s="10">
        <f ca="1">SUMIFS(支出的細目[支票金額],支出的細目[總帳代碼],每月的支出摘要[[#This Row],[總帳代碼]],支出的細目[發票日期],"&gt;="&amp;O$3,支出的細目[發票日期],"&lt;="&amp;O$4)+SUMIFS(其他[支票金額],其他[總帳代碼],每月的支出摘要[[#This Row],[總帳代碼]],其他[支票申請開始日],"&gt;="&amp;DATEVALUE(_年份&amp;"年"&amp;每月的支出摘要[[#Headers],[12月]]&amp;"1日"),其他[支票申請開始日],"&lt;="&amp;O$4)</f>
        <v>0</v>
      </c>
      <c r="P17" s="10">
        <f ca="1">SUM(每月的支出摘要[[#This Row],[1月]:[12月]])</f>
        <v>0</v>
      </c>
      <c r="Q17" s="11"/>
    </row>
    <row r="18" spans="2:17" ht="30" customHeight="1" x14ac:dyDescent="0.25">
      <c r="B18" s="20" t="s">
        <v>60</v>
      </c>
      <c r="C18" s="1"/>
      <c r="D18" s="11">
        <f ca="1">SUBTOTAL(109,每月的支出摘要[1月])</f>
        <v>0</v>
      </c>
      <c r="E18" s="11">
        <f ca="1">SUBTOTAL(109,每月的支出摘要[2月])</f>
        <v>0</v>
      </c>
      <c r="F18" s="11">
        <f ca="1">SUBTOTAL(109,每月的支出摘要[3月])</f>
        <v>0</v>
      </c>
      <c r="G18" s="11">
        <f ca="1">SUBTOTAL(109,每月的支出摘要[4月])</f>
        <v>0</v>
      </c>
      <c r="H18" s="11">
        <f ca="1">SUBTOTAL(109,每月的支出摘要[5月])</f>
        <v>0</v>
      </c>
      <c r="I18" s="11">
        <f ca="1">SUBTOTAL(109,每月的支出摘要[6 月])</f>
        <v>0</v>
      </c>
      <c r="J18" s="11">
        <f ca="1">SUBTOTAL(109,每月的支出摘要[7月])</f>
        <v>0</v>
      </c>
      <c r="K18" s="11">
        <f ca="1">SUBTOTAL(109,每月的支出摘要[8月])</f>
        <v>0</v>
      </c>
      <c r="L18" s="11">
        <f ca="1">SUBTOTAL(109,每月的支出摘要[9月])</f>
        <v>0</v>
      </c>
      <c r="M18" s="11">
        <f ca="1">SUBTOTAL(109,每月的支出摘要[10月])</f>
        <v>0</v>
      </c>
      <c r="N18" s="11">
        <f ca="1">SUBTOTAL(109,每月的支出摘要[11月])</f>
        <v>0</v>
      </c>
      <c r="O18" s="11">
        <f ca="1">SUBTOTAL(109,每月的支出摘要[12月])</f>
        <v>0</v>
      </c>
      <c r="P18" s="11">
        <f ca="1">SUBTOTAL(109,每月的支出摘要[總計])</f>
        <v>0</v>
      </c>
      <c r="Q18" s="1"/>
    </row>
  </sheetData>
  <mergeCells count="1">
    <mergeCell ref="B2:Q2"/>
  </mergeCells>
  <phoneticPr fontId="1" type="noConversion"/>
  <dataValidations count="9">
    <dataValidation allowBlank="1" showInputMessage="1" showErrorMessage="1" prompt="在這個工作表中建立每月支出摘要。在 [每月支出] 表格中輸入詳細資料。儲存格 B1 和 C1 中的瀏覽連結可移至上一張和下一張工作表" sqref="A1" xr:uid="{00000000-0002-0000-0100-000000000000}"/>
    <dataValidation allowBlank="1" showInputMessage="1" showErrorMessage="1" prompt="在此標題下方的欄中輸入一般日記帳代碼" sqref="B5" xr:uid="{00000000-0002-0000-0100-000001000000}"/>
    <dataValidation allowBlank="1" showInputMessage="1" showErrorMessage="1" prompt="在此標題下方的欄中輸入會計科目" sqref="C5" xr:uid="{00000000-0002-0000-0100-000002000000}"/>
    <dataValidation allowBlank="1" showInputMessage="1" showErrorMessage="1" prompt="此標題下方的欄會自動計算這個月的實際金額" sqref="D5:O5" xr:uid="{00000000-0002-0000-0100-000003000000}"/>
    <dataValidation allowBlank="1" showInputMessage="1" showErrorMessage="1" prompt="此標題下方的欄會自動計算總計" sqref="P5" xr:uid="{00000000-0002-0000-0100-000004000000}"/>
    <dataValidation allowBlank="1" showInputMessage="1" showErrorMessage="1" prompt="此欄會顯示 1 項支出在 12 個月中的趨勢視覺化走勢圖" sqref="Q5" xr:uid="{00000000-0002-0000-0100-000005000000}"/>
    <dataValidation allowBlank="1" showInputMessage="1" showErrorMessage="1" prompt="此儲存格為瀏覽連結。選取以移至 [YTD 預算摘要] 工作表" sqref="B1" xr:uid="{00000000-0002-0000-0100-000006000000}"/>
    <dataValidation allowBlank="1" showInputMessage="1" showErrorMessage="1" prompt="這個儲存格是瀏覽連結。選取可移至 [支出細目] 工作表" sqref="C1" xr:uid="{00000000-0002-0000-0100-000007000000}"/>
    <dataValidation allowBlank="1" showInputMessage="1" showErrorMessage="1" prompt="這個儲存格是此工作表的標題。儲存格 B3 是可按會計科目篩選表格的交叉分析篩選器。請勿刪除儲存格 D3 到 Q4 中的公式" sqref="B2:Q2" xr:uid="{00000000-0002-0000-0100-000008000000}"/>
  </dataValidations>
  <hyperlinks>
    <hyperlink ref="B1" location="'YTD 預算摘要'!A1" tooltip="選取可瀏覽至 [YTD 預算摘要] 工作表" display="YTD BUDGET SUMMARY" xr:uid="{00000000-0004-0000-0100-000000000000}"/>
    <hyperlink ref="C1" location="'支出細目'!A1" tooltip="選取可瀏覽至 [支出細目] 工作表" display="ITEMIZED EXPENSES" xr:uid="{00000000-0004-0000-0100-000001000000}"/>
  </hyperlinks>
  <printOptions horizontalCentered="1"/>
  <pageMargins left="0.4" right="0.4" top="0.4" bottom="0.6" header="0.3" footer="0.3"/>
  <pageSetup paperSize="9" scale="65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每月支出摘要!D6:O6</xm:f>
              <xm:sqref>Q6</xm:sqref>
            </x14:sparkline>
            <x14:sparkline>
              <xm:f>每月支出摘要!D7:O7</xm:f>
              <xm:sqref>Q7</xm:sqref>
            </x14:sparkline>
            <x14:sparkline>
              <xm:f>每月支出摘要!D8:O8</xm:f>
              <xm:sqref>Q8</xm:sqref>
            </x14:sparkline>
            <x14:sparkline>
              <xm:f>每月支出摘要!D9:O9</xm:f>
              <xm:sqref>Q9</xm:sqref>
            </x14:sparkline>
            <x14:sparkline>
              <xm:f>每月支出摘要!D10:O10</xm:f>
              <xm:sqref>Q10</xm:sqref>
            </x14:sparkline>
            <x14:sparkline>
              <xm:f>每月支出摘要!D11:O11</xm:f>
              <xm:sqref>Q11</xm:sqref>
            </x14:sparkline>
            <x14:sparkline>
              <xm:f>每月支出摘要!D12:O12</xm:f>
              <xm:sqref>Q12</xm:sqref>
            </x14:sparkline>
            <x14:sparkline>
              <xm:f>每月支出摘要!D13:O13</xm:f>
              <xm:sqref>Q13</xm:sqref>
            </x14:sparkline>
            <x14:sparkline>
              <xm:f>每月支出摘要!D14:O14</xm:f>
              <xm:sqref>Q14</xm:sqref>
            </x14:sparkline>
            <x14:sparkline>
              <xm:f>每月支出摘要!D15:O15</xm:f>
              <xm:sqref>Q15</xm:sqref>
            </x14:sparkline>
            <x14:sparkline>
              <xm:f>每月支出摘要!D16:O16</xm:f>
              <xm:sqref>Q16</xm:sqref>
            </x14:sparkline>
            <x14:sparkline>
              <xm:f>每月支出摘要!D17:O17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B1:J7"/>
  <sheetViews>
    <sheetView showGridLines="0" workbookViewId="0"/>
  </sheetViews>
  <sheetFormatPr defaultRowHeight="30" customHeight="1" x14ac:dyDescent="0.25"/>
  <cols>
    <col min="1" max="1" width="2.109375" style="14" customWidth="1"/>
    <col min="2" max="2" width="12.33203125" style="14" customWidth="1"/>
    <col min="3" max="3" width="10.33203125" style="14" customWidth="1"/>
    <col min="4" max="4" width="10.6640625" style="14" customWidth="1"/>
    <col min="5" max="5" width="13.88671875" style="14" customWidth="1"/>
    <col min="6" max="6" width="15.33203125" style="14" customWidth="1"/>
    <col min="7" max="7" width="25.109375" style="14" customWidth="1"/>
    <col min="8" max="8" width="13.21875" style="14" customWidth="1"/>
    <col min="9" max="9" width="11.88671875" style="14" customWidth="1"/>
    <col min="10" max="10" width="14.21875" style="14" customWidth="1"/>
    <col min="11" max="16384" width="8.88671875" style="14"/>
  </cols>
  <sheetData>
    <row r="1" spans="2:10" ht="15" customHeight="1" x14ac:dyDescent="0.25">
      <c r="B1" s="12" t="s">
        <v>0</v>
      </c>
      <c r="C1" s="12" t="s">
        <v>27</v>
      </c>
    </row>
    <row r="2" spans="2:10" ht="24.75" customHeight="1" thickBot="1" x14ac:dyDescent="0.3">
      <c r="B2" s="29" t="s">
        <v>23</v>
      </c>
      <c r="C2" s="29"/>
      <c r="D2" s="29"/>
      <c r="E2" s="29"/>
      <c r="F2" s="29"/>
      <c r="G2" s="29"/>
      <c r="H2" s="29"/>
      <c r="I2" s="29"/>
      <c r="J2" s="29"/>
    </row>
    <row r="3" spans="2:10" ht="75" customHeight="1" thickTop="1" x14ac:dyDescent="0.25">
      <c r="B3" s="28" t="s">
        <v>26</v>
      </c>
      <c r="C3" s="28"/>
      <c r="D3" s="28"/>
      <c r="E3" s="28"/>
      <c r="F3" s="28"/>
      <c r="G3" s="28" t="s">
        <v>35</v>
      </c>
      <c r="H3" s="28"/>
      <c r="I3" s="28"/>
      <c r="J3" s="28"/>
    </row>
    <row r="4" spans="2:10" ht="30" customHeight="1" x14ac:dyDescent="0.25">
      <c r="B4" s="3" t="s">
        <v>2</v>
      </c>
      <c r="C4" s="3" t="s">
        <v>28</v>
      </c>
      <c r="D4" s="3" t="s">
        <v>30</v>
      </c>
      <c r="E4" s="3" t="s">
        <v>31</v>
      </c>
      <c r="F4" s="3" t="s">
        <v>34</v>
      </c>
      <c r="G4" s="3" t="s">
        <v>36</v>
      </c>
      <c r="H4" s="3" t="s">
        <v>39</v>
      </c>
      <c r="I4" s="3" t="s">
        <v>42</v>
      </c>
      <c r="J4" s="3" t="s">
        <v>45</v>
      </c>
    </row>
    <row r="5" spans="2:10" ht="30" customHeight="1" x14ac:dyDescent="0.25">
      <c r="B5" s="6">
        <v>1000</v>
      </c>
      <c r="C5" s="7" t="s">
        <v>29</v>
      </c>
      <c r="D5" s="21">
        <v>100</v>
      </c>
      <c r="E5" s="1" t="s">
        <v>32</v>
      </c>
      <c r="F5" s="9">
        <v>750.75</v>
      </c>
      <c r="G5" s="1" t="s">
        <v>37</v>
      </c>
      <c r="H5" s="1" t="s">
        <v>40</v>
      </c>
      <c r="I5" s="1" t="s">
        <v>43</v>
      </c>
      <c r="J5" s="22" t="s">
        <v>29</v>
      </c>
    </row>
    <row r="6" spans="2:10" ht="30" customHeight="1" x14ac:dyDescent="0.25">
      <c r="B6" s="6">
        <v>7000</v>
      </c>
      <c r="C6" s="7" t="s">
        <v>29</v>
      </c>
      <c r="D6" s="21">
        <v>101</v>
      </c>
      <c r="E6" s="1" t="s">
        <v>33</v>
      </c>
      <c r="F6" s="4">
        <v>2500</v>
      </c>
      <c r="G6" s="1" t="s">
        <v>38</v>
      </c>
      <c r="H6" s="1" t="s">
        <v>41</v>
      </c>
      <c r="I6" s="1" t="s">
        <v>44</v>
      </c>
      <c r="J6" s="22" t="s">
        <v>29</v>
      </c>
    </row>
    <row r="7" spans="2:10" ht="30" customHeight="1" x14ac:dyDescent="0.25">
      <c r="B7" s="25"/>
    </row>
  </sheetData>
  <mergeCells count="3">
    <mergeCell ref="B3:F3"/>
    <mergeCell ref="G3:J3"/>
    <mergeCell ref="B2:J2"/>
  </mergeCells>
  <phoneticPr fontId="1" type="noConversion"/>
  <dataValidations count="13">
    <dataValidation allowBlank="1" showInputMessage="1" showErrorMessage="1" prompt="在此工作表中建立支出細目。在 [支出細目] 表格中輸入詳細資料。儲存格 B1 和 C1 中的瀏覽連結可移至上一張和下一張工作表" sqref="A1" xr:uid="{00000000-0002-0000-0200-000000000000}"/>
    <dataValidation allowBlank="1" showInputMessage="1" showErrorMessage="1" prompt="在此標題下方的欄中輸入一般日記帳代碼" sqref="B4" xr:uid="{00000000-0002-0000-0200-000001000000}"/>
    <dataValidation allowBlank="1" showInputMessage="1" showErrorMessage="1" prompt="在此標題下方的欄中輸入發票日期" sqref="C4" xr:uid="{00000000-0002-0000-0200-000002000000}"/>
    <dataValidation allowBlank="1" showInputMessage="1" showErrorMessage="1" prompt="在此標題下方的欄中輸入發票號碼" sqref="D4" xr:uid="{00000000-0002-0000-0200-000003000000}"/>
    <dataValidation allowBlank="1" showInputMessage="1" showErrorMessage="1" prompt="在此標題下方的欄中輸入要求者姓名" sqref="E4" xr:uid="{00000000-0002-0000-0200-000004000000}"/>
    <dataValidation allowBlank="1" showInputMessage="1" showErrorMessage="1" prompt="在此標題下方的欄中輸入支票金額" sqref="F4" xr:uid="{00000000-0002-0000-0200-000005000000}"/>
    <dataValidation allowBlank="1" showInputMessage="1" showErrorMessage="1" prompt="在此標題下方的欄中輸入受款人姓名" sqref="G4" xr:uid="{00000000-0002-0000-0200-000006000000}"/>
    <dataValidation allowBlank="1" showInputMessage="1" showErrorMessage="1" prompt="在此標題下方的欄中輸入支票用途" sqref="H4" xr:uid="{00000000-0002-0000-0200-000007000000}"/>
    <dataValidation allowBlank="1" showInputMessage="1" showErrorMessage="1" prompt="在此標題下方的欄中輸入分配方式" sqref="I4" xr:uid="{00000000-0002-0000-0200-000008000000}"/>
    <dataValidation allowBlank="1" showInputMessage="1" showErrorMessage="1" prompt="在此標題下方的欄中輸入檔案日期" sqref="J4" xr:uid="{00000000-0002-0000-0200-000009000000}"/>
    <dataValidation allowBlank="1" showInputMessage="1" showErrorMessage="1" prompt="此儲存格為此工作表的標題。儲存格 B3 是依要求者篩選表格的交叉分析篩選器，而儲存格 G3 則是依受款人篩選表格的交叉分析篩選器" sqref="B2:J2" xr:uid="{00000000-0002-0000-0200-00000A000000}"/>
    <dataValidation allowBlank="1" showInputMessage="1" showErrorMessage="1" prompt="瀏覽連結。選取以移至每月支出摘要" sqref="B1" xr:uid="{00000000-0002-0000-0200-00000B000000}"/>
    <dataValidation allowBlank="1" showInputMessage="1" showErrorMessage="1" prompt="這個儲存格是瀏覽連結。選取可移至 [慈善活動和贊助] 工作表" sqref="C1" xr:uid="{00000000-0002-0000-0200-00000C000000}"/>
  </dataValidations>
  <hyperlinks>
    <hyperlink ref="B1" location="'每月支出摘要'!A1" tooltip="選取可瀏覽至 [每月支出摘要] 工作表" display="MONTHLY EXPENSES SUMMARY" xr:uid="{00000000-0004-0000-0200-000000000000}"/>
    <hyperlink ref="C1" location="慈善活動和贊助!A1" tooltip="選取可瀏覽至 [慈善活動和贊助] 工作表" display="慈善捐款和贊助活動" xr:uid="{00000000-0004-0000-0200-000001000000}"/>
  </hyperlinks>
  <printOptions horizontalCentered="1"/>
  <pageMargins left="0.4" right="0.4" top="0.4" bottom="0.6" header="0.3" footer="0.3"/>
  <pageSetup paperSize="9" scale="81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L6"/>
  <sheetViews>
    <sheetView showGridLines="0" workbookViewId="0"/>
  </sheetViews>
  <sheetFormatPr defaultRowHeight="30" customHeight="1" x14ac:dyDescent="0.25"/>
  <cols>
    <col min="1" max="1" width="2.109375" style="14" customWidth="1"/>
    <col min="2" max="2" width="12.33203125" style="14" customWidth="1"/>
    <col min="3" max="3" width="15.44140625" style="14" customWidth="1"/>
    <col min="4" max="4" width="12.77734375" style="14" customWidth="1"/>
    <col min="5" max="5" width="15.21875" style="14" customWidth="1"/>
    <col min="6" max="6" width="17.44140625" style="14" customWidth="1"/>
    <col min="7" max="7" width="16.6640625" style="14" customWidth="1"/>
    <col min="8" max="8" width="14.77734375" style="14" customWidth="1"/>
    <col min="9" max="9" width="13.6640625" style="14" customWidth="1"/>
    <col min="10" max="10" width="11.77734375" style="14" customWidth="1"/>
    <col min="11" max="11" width="15.33203125" style="14" customWidth="1"/>
    <col min="12" max="12" width="11.5546875" style="14" customWidth="1"/>
    <col min="13" max="16384" width="8.88671875" style="14"/>
  </cols>
  <sheetData>
    <row r="1" spans="2:12" ht="15" customHeight="1" x14ac:dyDescent="0.25">
      <c r="B1" s="12" t="s">
        <v>23</v>
      </c>
      <c r="C1" s="23"/>
    </row>
    <row r="2" spans="2:12" ht="24.75" customHeight="1" thickBot="1" x14ac:dyDescent="0.4">
      <c r="B2" s="31" t="s">
        <v>27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75" customHeight="1" thickTop="1" x14ac:dyDescent="0.25">
      <c r="B3" s="30" t="s">
        <v>26</v>
      </c>
      <c r="C3" s="30"/>
      <c r="D3" s="30"/>
      <c r="E3" s="30"/>
      <c r="F3" s="30"/>
      <c r="G3" s="30" t="s">
        <v>35</v>
      </c>
      <c r="H3" s="30"/>
      <c r="I3" s="30"/>
      <c r="J3" s="30"/>
      <c r="K3" s="30"/>
      <c r="L3" s="30"/>
    </row>
    <row r="4" spans="2:12" ht="30" customHeight="1" x14ac:dyDescent="0.25">
      <c r="B4" s="3" t="s">
        <v>2</v>
      </c>
      <c r="C4" s="3" t="s">
        <v>46</v>
      </c>
      <c r="D4" s="3" t="s">
        <v>31</v>
      </c>
      <c r="E4" s="3" t="s">
        <v>34</v>
      </c>
      <c r="F4" s="3" t="s">
        <v>48</v>
      </c>
      <c r="G4" s="3" t="s">
        <v>36</v>
      </c>
      <c r="H4" s="3" t="s">
        <v>51</v>
      </c>
      <c r="I4" s="3" t="s">
        <v>54</v>
      </c>
      <c r="J4" s="3" t="s">
        <v>57</v>
      </c>
      <c r="K4" s="3" t="s">
        <v>42</v>
      </c>
      <c r="L4" s="3" t="s">
        <v>45</v>
      </c>
    </row>
    <row r="5" spans="2:12" ht="30" customHeight="1" x14ac:dyDescent="0.25">
      <c r="B5" s="6">
        <v>12000</v>
      </c>
      <c r="C5" s="8" t="s">
        <v>29</v>
      </c>
      <c r="D5" s="1" t="s">
        <v>47</v>
      </c>
      <c r="E5" s="24">
        <v>1000</v>
      </c>
      <c r="F5" s="10">
        <v>12</v>
      </c>
      <c r="G5" s="1" t="s">
        <v>49</v>
      </c>
      <c r="H5" s="1" t="s">
        <v>52</v>
      </c>
      <c r="I5" s="1" t="s">
        <v>55</v>
      </c>
      <c r="J5" s="1" t="s">
        <v>58</v>
      </c>
      <c r="K5" s="1" t="s">
        <v>59</v>
      </c>
      <c r="L5" s="7" t="s">
        <v>29</v>
      </c>
    </row>
    <row r="6" spans="2:12" ht="30" customHeight="1" x14ac:dyDescent="0.25">
      <c r="B6" s="6">
        <v>11000</v>
      </c>
      <c r="C6" s="8" t="s">
        <v>29</v>
      </c>
      <c r="D6" s="1" t="s">
        <v>47</v>
      </c>
      <c r="E6" s="4">
        <v>2500</v>
      </c>
      <c r="F6" s="10">
        <v>0</v>
      </c>
      <c r="G6" s="1" t="s">
        <v>50</v>
      </c>
      <c r="H6" s="1" t="s">
        <v>53</v>
      </c>
      <c r="I6" s="1" t="s">
        <v>56</v>
      </c>
      <c r="J6" s="1" t="s">
        <v>53</v>
      </c>
      <c r="K6" s="1" t="s">
        <v>59</v>
      </c>
      <c r="L6" s="7" t="s">
        <v>29</v>
      </c>
    </row>
  </sheetData>
  <mergeCells count="3">
    <mergeCell ref="B3:F3"/>
    <mergeCell ref="G3:L3"/>
    <mergeCell ref="B2:L2"/>
  </mergeCells>
  <phoneticPr fontId="1" type="noConversion"/>
  <dataValidations count="14">
    <dataValidation allowBlank="1" showInputMessage="1" showErrorMessage="1" prompt="在這個工作表中建立慈善活動和贊助的清單。在 [其他] 表格中輸入詳細資料。選取儲存格 B1 可瀏覽至 [支出細目] 工作表" sqref="A1" xr:uid="{00000000-0002-0000-0300-000000000000}"/>
    <dataValidation allowBlank="1" showInputMessage="1" showErrorMessage="1" prompt="在此標題下方的欄中輸入一般日記帳代碼" sqref="B4" xr:uid="{00000000-0002-0000-0300-000001000000}"/>
    <dataValidation allowBlank="1" showInputMessage="1" showErrorMessage="1" prompt="在此標題下方的欄中輸入支票要求的起始日期" sqref="C4" xr:uid="{00000000-0002-0000-0300-000002000000}"/>
    <dataValidation allowBlank="1" showInputMessage="1" showErrorMessage="1" prompt="在此標題下方的欄中輸入要求者姓名" sqref="D4" xr:uid="{00000000-0002-0000-0300-000003000000}"/>
    <dataValidation allowBlank="1" showInputMessage="1" showErrorMessage="1" prompt="在此標題下方的欄中輸入支票金額" sqref="E4" xr:uid="{00000000-0002-0000-0300-000004000000}"/>
    <dataValidation allowBlank="1" showInputMessage="1" showErrorMessage="1" prompt="在此標題下方的欄中輸入上一年度的捐款" sqref="F4" xr:uid="{00000000-0002-0000-0300-000005000000}"/>
    <dataValidation allowBlank="1" showInputMessage="1" showErrorMessage="1" prompt="在此標題下方的欄中輸入受款人姓名" sqref="G4" xr:uid="{00000000-0002-0000-0300-000006000000}"/>
    <dataValidation allowBlank="1" showInputMessage="1" showErrorMessage="1" prompt="在此標題下方的欄中輸入用途" sqref="H4" xr:uid="{00000000-0002-0000-0300-000007000000}"/>
    <dataValidation allowBlank="1" showInputMessage="1" showErrorMessage="1" prompt="在此標題下方的欄中輸入核准者的姓名" sqref="I4" xr:uid="{00000000-0002-0000-0300-000008000000}"/>
    <dataValidation allowBlank="1" showInputMessage="1" showErrorMessage="1" prompt="在此標題下方的欄中輸入類別" sqref="J4" xr:uid="{00000000-0002-0000-0300-000009000000}"/>
    <dataValidation allowBlank="1" showInputMessage="1" showErrorMessage="1" prompt="在此標題下方的欄中輸入分配方式" sqref="K4" xr:uid="{00000000-0002-0000-0300-00000A000000}"/>
    <dataValidation allowBlank="1" showInputMessage="1" showErrorMessage="1" prompt="在此標題下方的欄中輸入檔案日期" sqref="L4" xr:uid="{00000000-0002-0000-0300-00000B000000}"/>
    <dataValidation allowBlank="1" showInputMessage="1" showErrorMessage="1" prompt="瀏覽連結。選取以移至 [支出細目] 工作表" sqref="B1" xr:uid="{00000000-0002-0000-0300-00000C000000}"/>
    <dataValidation allowBlank="1" showInputMessage="1" showErrorMessage="1" prompt="此儲存格為此工作表的標題。儲存格 B3 是依要求者篩選表格的交叉分析篩選器，儲存格 G3 則是依受款人篩選表格的交叉分析篩選器" sqref="B2:L2" xr:uid="{00000000-0002-0000-0300-00000D000000}"/>
  </dataValidations>
  <hyperlinks>
    <hyperlink ref="B1" location="'支出細目'!A1" tooltip="選取可瀏覽至 [支出細目] 工作表" display="ITEMIZED EXPENSES" xr:uid="{00000000-0004-0000-0300-000000000000}"/>
  </hyperlinks>
  <printOptions horizontalCentered="1"/>
  <pageMargins left="0.4" right="0.4" top="0.4" bottom="0.6" header="0.3" footer="0.3"/>
  <pageSetup paperSize="9" scale="66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10</vt:i4>
      </vt:variant>
    </vt:vector>
  </HeadingPairs>
  <TitlesOfParts>
    <vt:vector size="14" baseType="lpstr">
      <vt:lpstr>YTD 預算摘要</vt:lpstr>
      <vt:lpstr>每月支出摘要</vt:lpstr>
      <vt:lpstr>支出細目</vt:lpstr>
      <vt:lpstr>慈善活動和贊助</vt:lpstr>
      <vt:lpstr>_年份</vt:lpstr>
      <vt:lpstr>'YTD 預算摘要'!Print_Titles</vt:lpstr>
      <vt:lpstr>支出細目!Print_Titles</vt:lpstr>
      <vt:lpstr>每月支出摘要!Print_Titles</vt:lpstr>
      <vt:lpstr>慈善活動和贊助!Print_Titles</vt:lpstr>
      <vt:lpstr>列標題區域1..G2</vt:lpstr>
      <vt:lpstr>標題1</vt:lpstr>
      <vt:lpstr>標題2</vt:lpstr>
      <vt:lpstr>標題3</vt:lpstr>
      <vt:lpstr>標題4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2018-01-30T03:07:15Z</dcterms:created>
  <dcterms:modified xsi:type="dcterms:W3CDTF">2019-04-30T14:18:34Z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