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mc:AlternateContent xmlns:mc="http://schemas.openxmlformats.org/markup-compatibility/2006">
    <mc:Choice Requires="x15">
      <x15ac:absPath xmlns:x15ac="http://schemas.microsoft.com/office/spreadsheetml/2010/11/ac" url="C:\MIC_060\Template\HOAllSep\Excel\"/>
    </mc:Choice>
  </mc:AlternateContent>
  <bookViews>
    <workbookView xWindow="240" yWindow="75" windowWidth="20115" windowHeight="7740" tabRatio="717"/>
  </bookViews>
  <sheets>
    <sheet name="派對總覽" sheetId="4" r:id="rId1"/>
    <sheet name="賓客名單" sheetId="2" r:id="rId2"/>
    <sheet name="餐飲" sheetId="1" r:id="rId3"/>
    <sheet name="其他必需品" sheetId="3" r:id="rId4"/>
    <sheet name="座位安排方格" sheetId="5" r:id="rId5"/>
  </sheets>
  <definedNames>
    <definedName name="AdultTotal">派對總覽!$E$9</definedName>
    <definedName name="ChildrenTotal">派對總覽!$E$10</definedName>
    <definedName name="ConfirmedGuests">AttendeeSummary[[#Totals],[已確認總數]]</definedName>
    <definedName name="EssentialCostPerGuest">(Table1Budget[[#Totals],[成本]]+Table2Budget[[#Totals],[成本]]+Table3Budget[[#Totals],[成本]])/AttendeeSummary[[#Totals],[已確認總數]]</definedName>
    <definedName name="OutstandingRSVPs">COUNTIF(GuestTable[出席？],"&lt;&gt;"&amp;"*")</definedName>
    <definedName name="_xlnm.Print_Area" localSheetId="4">座位安排方格!$A$1:$AH$44</definedName>
    <definedName name="Table1Header">其他必需品!$B$6</definedName>
    <definedName name="Table2Header">其他必需品!$B$18</definedName>
    <definedName name="Table3Header">其他必需品!$B$27</definedName>
  </definedNames>
  <calcPr calcId="152511"/>
</workbook>
</file>

<file path=xl/calcChain.xml><?xml version="1.0" encoding="utf-8"?>
<calcChain xmlns="http://schemas.openxmlformats.org/spreadsheetml/2006/main">
  <c r="H6" i="4" l="1"/>
  <c r="E19" i="4" l="1"/>
  <c r="E21" i="4"/>
  <c r="E20" i="4"/>
  <c r="E18" i="4"/>
  <c r="E17" i="4"/>
  <c r="H18" i="4"/>
  <c r="H19" i="4"/>
  <c r="H20" i="4"/>
  <c r="H17" i="4"/>
  <c r="F21" i="4"/>
  <c r="H21" i="4" s="1"/>
  <c r="G21" i="4"/>
  <c r="G20" i="4"/>
  <c r="G19" i="4"/>
  <c r="G18" i="4"/>
  <c r="G17" i="4"/>
  <c r="H11" i="4"/>
  <c r="H10" i="4"/>
  <c r="H9" i="4"/>
  <c r="G11" i="4"/>
  <c r="F11" i="4"/>
  <c r="T36" i="5"/>
  <c r="U42" i="5"/>
  <c r="U41" i="5"/>
  <c r="U40" i="5"/>
  <c r="U39" i="5"/>
  <c r="U38" i="5"/>
  <c r="I8" i="1"/>
  <c r="I9" i="1"/>
  <c r="I10" i="1"/>
  <c r="I11" i="1"/>
  <c r="I12" i="1"/>
  <c r="I13" i="1"/>
  <c r="I14" i="1"/>
  <c r="I15" i="1"/>
  <c r="I16" i="1"/>
  <c r="I17" i="1"/>
  <c r="I18" i="1"/>
  <c r="I19" i="1"/>
  <c r="I20" i="1"/>
  <c r="I21" i="1"/>
  <c r="I22" i="1"/>
  <c r="I23" i="1"/>
  <c r="I24" i="1"/>
  <c r="I7" i="1"/>
  <c r="H8" i="1"/>
  <c r="H9" i="1"/>
  <c r="H10" i="1"/>
  <c r="H11" i="1"/>
  <c r="H12" i="1"/>
  <c r="H13" i="1"/>
  <c r="H14" i="1"/>
  <c r="H15" i="1"/>
  <c r="H16" i="1"/>
  <c r="H17" i="1"/>
  <c r="H18" i="1"/>
  <c r="H19" i="1"/>
  <c r="H20" i="1"/>
  <c r="H21" i="1"/>
  <c r="H22" i="1"/>
  <c r="H23" i="1"/>
  <c r="H24" i="1"/>
  <c r="H7" i="1"/>
  <c r="G8" i="1"/>
  <c r="G9" i="1"/>
  <c r="G10" i="1"/>
  <c r="G11" i="1"/>
  <c r="G12" i="1"/>
  <c r="G13" i="1"/>
  <c r="G14" i="1"/>
  <c r="G15" i="1"/>
  <c r="G16" i="1"/>
  <c r="G17" i="1"/>
  <c r="G18" i="1"/>
  <c r="G19" i="1"/>
  <c r="G20" i="1"/>
  <c r="G21" i="1"/>
  <c r="G22" i="1"/>
  <c r="G23" i="1"/>
  <c r="G24" i="1"/>
  <c r="G7" i="1"/>
  <c r="F7" i="1"/>
  <c r="F8" i="1"/>
  <c r="F9" i="1"/>
  <c r="F10" i="1"/>
  <c r="F11" i="1"/>
  <c r="F12" i="1"/>
  <c r="F13" i="1"/>
  <c r="F14" i="1"/>
  <c r="F15" i="1"/>
  <c r="F16" i="1"/>
  <c r="F17" i="1"/>
  <c r="F18" i="1"/>
  <c r="F19" i="1"/>
  <c r="F20" i="1"/>
  <c r="F21" i="1"/>
  <c r="F22" i="1"/>
  <c r="F23" i="1"/>
  <c r="F24" i="1"/>
  <c r="F10" i="4"/>
  <c r="F9" i="4"/>
  <c r="E11" i="4"/>
  <c r="E10" i="4"/>
  <c r="E9" i="4"/>
  <c r="C32" i="3"/>
  <c r="C23" i="3"/>
  <c r="C14" i="3"/>
  <c r="E25" i="1"/>
  <c r="G25" i="1"/>
  <c r="H25" i="1"/>
  <c r="I25" i="1"/>
  <c r="D25" i="1"/>
  <c r="C25" i="1"/>
  <c r="L9" i="2"/>
  <c r="L10" i="2"/>
  <c r="L11" i="2"/>
  <c r="L12" i="2"/>
  <c r="L13" i="2"/>
  <c r="L14" i="2"/>
  <c r="L15" i="2"/>
  <c r="L16" i="2"/>
  <c r="L17" i="2"/>
  <c r="L18" i="2"/>
  <c r="L19" i="2"/>
  <c r="L20" i="2"/>
  <c r="L21" i="2"/>
  <c r="L22" i="2"/>
  <c r="L8" i="2"/>
  <c r="D20" i="4" l="1"/>
  <c r="D19" i="4"/>
  <c r="D18" i="4"/>
  <c r="F25" i="1" l="1"/>
  <c r="G9" i="4"/>
  <c r="G10" i="4" l="1"/>
</calcChain>
</file>

<file path=xl/sharedStrings.xml><?xml version="1.0" encoding="utf-8"?>
<sst xmlns="http://schemas.openxmlformats.org/spreadsheetml/2006/main" count="253" uniqueCount="218">
  <si>
    <t>小孩</t>
  </si>
  <si>
    <t>大人</t>
  </si>
  <si>
    <t>合計</t>
  </si>
  <si>
    <t>布丁杯</t>
  </si>
  <si>
    <t>是</t>
  </si>
  <si>
    <t>否</t>
  </si>
  <si>
    <t>鑲蘑菇</t>
  </si>
  <si>
    <t>附註</t>
  </si>
  <si>
    <t>佈置裝飾</t>
  </si>
  <si>
    <t>氣球</t>
  </si>
  <si>
    <t>成本</t>
  </si>
  <si>
    <t>已購買</t>
  </si>
  <si>
    <t>普切塔</t>
  </si>
  <si>
    <t>鈕扣蘑菇鑲奶油起司和香腸</t>
  </si>
  <si>
    <t>餐桌中央擺飾</t>
  </si>
  <si>
    <t>其他</t>
  </si>
  <si>
    <t>攝影師</t>
  </si>
  <si>
    <t>邀請卡</t>
  </si>
  <si>
    <t>郵資</t>
  </si>
  <si>
    <t>已租</t>
  </si>
  <si>
    <t>2 小時 (下午 2 - 4 點)</t>
  </si>
  <si>
    <t>玻璃花瓶</t>
  </si>
  <si>
    <t>亞麻桌巾</t>
  </si>
  <si>
    <t>桌椅</t>
  </si>
  <si>
    <t>租場</t>
  </si>
  <si>
    <t>共 10 項</t>
  </si>
  <si>
    <t>向安娜借</t>
  </si>
  <si>
    <t>酒</t>
  </si>
  <si>
    <t>2 公升瓶裝</t>
  </si>
  <si>
    <t>盒裝果汁</t>
  </si>
  <si>
    <t>飲料紙巾</t>
  </si>
  <si>
    <t>餐巾</t>
  </si>
  <si>
    <t>餐桌服務</t>
  </si>
  <si>
    <t>氦氣箱</t>
  </si>
  <si>
    <t>派對小禮物</t>
  </si>
  <si>
    <t>蛋糕</t>
  </si>
  <si>
    <t>家庭 1</t>
  </si>
  <si>
    <t>家庭 2</t>
  </si>
  <si>
    <t>家庭 3</t>
  </si>
  <si>
    <t>家庭 4</t>
  </si>
  <si>
    <t>家庭 5</t>
  </si>
  <si>
    <t>家庭 6</t>
  </si>
  <si>
    <t>家庭 7</t>
  </si>
  <si>
    <t>家庭 8</t>
  </si>
  <si>
    <t>家庭 9</t>
  </si>
  <si>
    <t>家庭 10</t>
  </si>
  <si>
    <t>家庭 11</t>
  </si>
  <si>
    <t>家庭 12</t>
  </si>
  <si>
    <t>家庭 13</t>
  </si>
  <si>
    <t>家庭 14</t>
  </si>
  <si>
    <t>家庭 15</t>
  </si>
  <si>
    <t>雞翅</t>
  </si>
  <si>
    <t>鷹嘴豆泥</t>
  </si>
  <si>
    <t>起司球</t>
  </si>
  <si>
    <t>冰淇淋</t>
  </si>
  <si>
    <t>什錦蔬菜</t>
  </si>
  <si>
    <t>前一天晚上做</t>
  </si>
  <si>
    <t>帕馬森起司皮塔脆片</t>
  </si>
  <si>
    <t>地址 1</t>
  </si>
  <si>
    <t>地址 2</t>
  </si>
  <si>
    <t>地址 3</t>
  </si>
  <si>
    <t>地址 4</t>
  </si>
  <si>
    <t>地址 5</t>
  </si>
  <si>
    <t>地址 6</t>
  </si>
  <si>
    <t>地址 7</t>
  </si>
  <si>
    <t>地址 8</t>
  </si>
  <si>
    <t>地址 9</t>
  </si>
  <si>
    <t>地址 10</t>
  </si>
  <si>
    <t>地址 11</t>
  </si>
  <si>
    <t>地址 12</t>
  </si>
  <si>
    <t>地址 13</t>
  </si>
  <si>
    <t>地址 14</t>
  </si>
  <si>
    <t>地址 15</t>
  </si>
  <si>
    <t>鄉鎮市區 1</t>
  </si>
  <si>
    <t>鄉鎮市區 2</t>
  </si>
  <si>
    <t>鄉鎮市區 3</t>
  </si>
  <si>
    <t>鄉鎮市區 4</t>
  </si>
  <si>
    <t>鄉鎮市區 5</t>
  </si>
  <si>
    <t>鄉鎮市區 6</t>
  </si>
  <si>
    <t>鄉鎮市區 7</t>
  </si>
  <si>
    <t>鄉鎮市區 8</t>
  </si>
  <si>
    <t>鄉鎮市區 9</t>
  </si>
  <si>
    <t>鄉鎮市區 10</t>
  </si>
  <si>
    <t>鄉鎮市區 11</t>
  </si>
  <si>
    <t>鄉鎮市區 12</t>
  </si>
  <si>
    <t>鄉鎮市區 13</t>
  </si>
  <si>
    <t>鄉鎮市區 14</t>
  </si>
  <si>
    <t>鄉鎮市區 15</t>
  </si>
  <si>
    <t>縣/市 1</t>
  </si>
  <si>
    <t>縣/市 2</t>
  </si>
  <si>
    <t>縣/市 3</t>
  </si>
  <si>
    <t>縣/市 4</t>
  </si>
  <si>
    <t>縣/市 5</t>
  </si>
  <si>
    <t>縣/市 6</t>
  </si>
  <si>
    <t>縣/市 7</t>
  </si>
  <si>
    <t>縣/市 8</t>
  </si>
  <si>
    <t>縣/市 9</t>
  </si>
  <si>
    <t>縣/市 10</t>
  </si>
  <si>
    <t>縣/市 11</t>
  </si>
  <si>
    <t>縣/市 12</t>
  </si>
  <si>
    <t>縣/市 13</t>
  </si>
  <si>
    <t>縣/市 14</t>
  </si>
  <si>
    <t>縣/市 15</t>
  </si>
  <si>
    <t>電子郵件 1</t>
  </si>
  <si>
    <t>郵遞區號 1</t>
  </si>
  <si>
    <t>電話 1</t>
  </si>
  <si>
    <t>郵遞區號 2</t>
  </si>
  <si>
    <t>郵遞區號 3</t>
  </si>
  <si>
    <t>郵遞區號 4</t>
  </si>
  <si>
    <t>郵遞區號 5</t>
  </si>
  <si>
    <t>郵遞區號 6</t>
  </si>
  <si>
    <t>郵遞區號 7</t>
  </si>
  <si>
    <t>郵遞區號 8</t>
  </si>
  <si>
    <t>郵遞區號 9</t>
  </si>
  <si>
    <t>郵遞區號 10</t>
  </si>
  <si>
    <t>郵遞區號 11</t>
  </si>
  <si>
    <t>郵遞區號 12</t>
  </si>
  <si>
    <t>郵遞區號 13</t>
  </si>
  <si>
    <t>郵遞區號 14</t>
  </si>
  <si>
    <t>郵遞區號 15</t>
  </si>
  <si>
    <t>電子郵件 2</t>
  </si>
  <si>
    <t>電子郵件 3</t>
  </si>
  <si>
    <t>電子郵件 4</t>
  </si>
  <si>
    <t>電子郵件 5</t>
  </si>
  <si>
    <t>電子郵件 6</t>
  </si>
  <si>
    <t>電子郵件 7</t>
  </si>
  <si>
    <t>電子郵件 8</t>
  </si>
  <si>
    <t>電子郵件 9</t>
  </si>
  <si>
    <t>電子郵件 10</t>
  </si>
  <si>
    <t>電子郵件 11</t>
  </si>
  <si>
    <t>電子郵件 12</t>
  </si>
  <si>
    <t>電子郵件 13</t>
  </si>
  <si>
    <t>電子郵件 14</t>
  </si>
  <si>
    <t>電子郵件 15</t>
  </si>
  <si>
    <t>電話 2</t>
  </si>
  <si>
    <t>電話 3</t>
  </si>
  <si>
    <t>電話 4</t>
  </si>
  <si>
    <t>電話 5</t>
  </si>
  <si>
    <t>電話 6</t>
  </si>
  <si>
    <t>電話 7</t>
  </si>
  <si>
    <t>電話 8</t>
  </si>
  <si>
    <t>電話 9</t>
  </si>
  <si>
    <t>電話 10</t>
  </si>
  <si>
    <t>電話 11</t>
  </si>
  <si>
    <t>電話 12</t>
  </si>
  <si>
    <t>電話 13</t>
  </si>
  <si>
    <t>電話 14</t>
  </si>
  <si>
    <t>電話 15</t>
  </si>
  <si>
    <t xml:space="preserve">蕃茄和羅勒 </t>
  </si>
  <si>
    <t>向當地的雞翅店購買</t>
  </si>
  <si>
    <t>向當地的麵包店訂購</t>
  </si>
  <si>
    <t>玻璃器皿</t>
  </si>
  <si>
    <t>*1 個方塊= 約 1 平方英呎</t>
  </si>
  <si>
    <t>座位安排</t>
  </si>
  <si>
    <t>(希望的餐桌間距：約 42 吋)</t>
  </si>
  <si>
    <t>已確認總數</t>
  </si>
  <si>
    <t>汽水</t>
  </si>
  <si>
    <t>餐飲</t>
  </si>
  <si>
    <t>輸入成本與估計的份量，本工具便會根據總出席數，自動為您算出總份量與單份成本</t>
  </si>
  <si>
    <t>包含在租場內</t>
  </si>
  <si>
    <t>下午 2 - 4 點</t>
  </si>
  <si>
    <t>奶奶的 75 歲生日</t>
  </si>
  <si>
    <t>食物</t>
  </si>
  <si>
    <t>煙燻鮭魚</t>
  </si>
  <si>
    <t>迷你貝果</t>
  </si>
  <si>
    <t>奶油起司</t>
  </si>
  <si>
    <t>酸豆</t>
  </si>
  <si>
    <t>4 袋 - 多種混合</t>
  </si>
  <si>
    <t>3 罐</t>
  </si>
  <si>
    <t>2 大桶</t>
  </si>
  <si>
    <t>組合：奶油起司、含堅果的陳年起司</t>
  </si>
  <si>
    <t>餅乾</t>
  </si>
  <si>
    <t>多種混合</t>
  </si>
  <si>
    <t>蘋果和白葡萄</t>
  </si>
  <si>
    <t>購買杯裝布丁：香草和巧克力口味</t>
  </si>
  <si>
    <t>紅蘿蔔條、芹菜、青花椰菜、白花椰菜、紅椒和青椒</t>
  </si>
  <si>
    <t>您可以採用以下任一種餐桌擺設方式：</t>
  </si>
  <si>
    <t>怡君阿姨家</t>
  </si>
  <si>
    <t>設備與供應品</t>
  </si>
  <si>
    <t>派對總覽</t>
  </si>
  <si>
    <t>活動</t>
  </si>
  <si>
    <t>日期</t>
  </si>
  <si>
    <t>時間</t>
  </si>
  <si>
    <t>地點</t>
  </si>
  <si>
    <t>賓客摘要</t>
  </si>
  <si>
    <t>預算摘要</t>
  </si>
  <si>
    <t>項目</t>
  </si>
  <si>
    <t>個數</t>
  </si>
  <si>
    <t>預算金額</t>
  </si>
  <si>
    <t>總成本</t>
  </si>
  <si>
    <t>差額</t>
  </si>
  <si>
    <t>已確認的賓客</t>
  </si>
  <si>
    <t>回覆總覽</t>
  </si>
  <si>
    <t>每個賓客的成本</t>
  </si>
  <si>
    <t>賓客名單</t>
  </si>
  <si>
    <t>餐飲</t>
  </si>
  <si>
    <t>其他必需品</t>
  </si>
  <si>
    <t>姓名</t>
  </si>
  <si>
    <t>地址</t>
  </si>
  <si>
    <t>鄉鎮市區</t>
  </si>
  <si>
    <t>縣/市</t>
  </si>
  <si>
    <t>郵遞區號</t>
  </si>
  <si>
    <t>電話</t>
  </si>
  <si>
    <t>電子郵件</t>
  </si>
  <si>
    <t>出席？</t>
  </si>
  <si>
    <t>小孩</t>
  </si>
  <si>
    <t>大人</t>
  </si>
  <si>
    <t>合計</t>
  </si>
  <si>
    <t>食物或飲料項目</t>
  </si>
  <si>
    <t>每個小孩的份量</t>
  </si>
  <si>
    <t>每個大人的份量</t>
  </si>
  <si>
    <t>總份量</t>
  </si>
  <si>
    <t>單份成本</t>
  </si>
  <si>
    <t>每個小孩的成本</t>
  </si>
  <si>
    <t>每個大人的成本</t>
  </si>
  <si>
    <t>附註</t>
  </si>
  <si>
    <t>是</t>
    <phoneticPr fontId="11" type="noConversion"/>
  </si>
  <si>
    <t>是</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</si>
</sst>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00"/>
    <numFmt numFmtId="177" formatCode="[&lt;=9999999]###\-####;\(###\)\ ###\-####"/>
    <numFmt numFmtId="178" formatCode="yyyy&quot;年&quot;m&quot;月&quot;d&quot;日&quot;;@"/>
    <numFmt numFmtId="179" formatCode="&quot;NT$&quot;#,##0.00"/>
    <numFmt numFmtId="180" formatCode="&quot;NT$&quot;#,##0.00_);[Red]\(&quot;NT$&quot;#,##0.00\)"/>
    <numFmt numFmtId="181" formatCode="&quot;NT$&quot;#,##0.00_);\(&quot;NT$&quot;#,##0.00\)"/>
  </numFmts>
  <fonts count="29" x14ac:knownFonts="1">
    <font>
      <sz val="12"/>
      <color theme="1" tint="0.24994659260841701"/>
      <name val="Calibri"/>
      <family val="2"/>
      <scheme val="minor"/>
    </font>
    <font>
      <b/>
      <sz val="11"/>
      <color theme="0"/>
      <name val="Calibri"/>
      <family val="2"/>
      <scheme val="minor"/>
    </font>
    <font>
      <sz val="10"/>
      <name val="Calibri"/>
      <family val="2"/>
      <scheme val="minor"/>
    </font>
    <font>
      <sz val="10"/>
      <name val="MS Sans Serif"/>
      <family val="2"/>
    </font>
    <font>
      <sz val="10"/>
      <color indexed="63"/>
      <name val="Calibri"/>
      <family val="2"/>
      <scheme val="minor"/>
    </font>
    <font>
      <b/>
      <sz val="28"/>
      <color theme="1" tint="0.34998626667073579"/>
      <name val="Calibri"/>
      <family val="2"/>
      <scheme val="minor"/>
    </font>
    <font>
      <sz val="11"/>
      <name val="Calibri"/>
      <family val="2"/>
      <scheme val="minor"/>
    </font>
    <font>
      <b/>
      <sz val="16"/>
      <color theme="1" tint="0.24994659260841701"/>
      <name val="Garamond"/>
      <family val="1"/>
      <scheme val="major"/>
    </font>
    <font>
      <b/>
      <sz val="16"/>
      <color theme="1" tint="0.24994659260841701"/>
      <name val="Garamond"/>
      <family val="5"/>
      <scheme val="major"/>
    </font>
    <font>
      <b/>
      <sz val="16"/>
      <color theme="4"/>
      <name val="Garamond"/>
      <family val="1"/>
      <scheme val="major"/>
    </font>
    <font>
      <b/>
      <sz val="36"/>
      <color theme="0"/>
      <name val="Garamond"/>
      <family val="2"/>
      <scheme val="major"/>
    </font>
    <font>
      <sz val="9"/>
      <name val="細明體"/>
      <family val="3"/>
      <charset val="136"/>
      <scheme val="minor"/>
    </font>
    <font>
      <sz val="12"/>
      <color theme="1" tint="0.24994659260841701"/>
      <name val="Microsoft JhengHei UI"/>
      <family val="2"/>
      <charset val="136"/>
    </font>
    <font>
      <b/>
      <sz val="36"/>
      <color theme="0"/>
      <name val="Microsoft JhengHei UI"/>
      <family val="2"/>
      <charset val="136"/>
    </font>
    <font>
      <b/>
      <sz val="12"/>
      <color theme="3"/>
      <name val="Microsoft JhengHei UI"/>
      <family val="2"/>
      <charset val="136"/>
    </font>
    <font>
      <i/>
      <sz val="10"/>
      <color theme="1"/>
      <name val="Microsoft JhengHei UI"/>
      <family val="2"/>
      <charset val="136"/>
    </font>
    <font>
      <b/>
      <sz val="11"/>
      <color theme="3"/>
      <name val="Microsoft JhengHei UI"/>
      <family val="2"/>
      <charset val="136"/>
    </font>
    <font>
      <b/>
      <sz val="36"/>
      <color theme="1" tint="0.249977111117893"/>
      <name val="Microsoft JhengHei UI"/>
      <family val="2"/>
      <charset val="136"/>
    </font>
    <font>
      <sz val="10"/>
      <name val="Microsoft JhengHei UI"/>
      <family val="2"/>
      <charset val="136"/>
    </font>
    <font>
      <sz val="8"/>
      <name val="Microsoft JhengHei UI"/>
      <family val="2"/>
      <charset val="136"/>
    </font>
    <font>
      <i/>
      <sz val="10"/>
      <name val="Microsoft JhengHei UI"/>
      <family val="2"/>
      <charset val="136"/>
    </font>
    <font>
      <b/>
      <sz val="11"/>
      <color theme="0"/>
      <name val="Microsoft JhengHei UI"/>
      <family val="2"/>
      <charset val="136"/>
    </font>
    <font>
      <b/>
      <sz val="10"/>
      <color theme="0"/>
      <name val="Microsoft JhengHei UI"/>
      <family val="2"/>
      <charset val="136"/>
    </font>
    <font>
      <sz val="10"/>
      <color theme="1"/>
      <name val="Microsoft JhengHei UI"/>
      <family val="2"/>
      <charset val="136"/>
    </font>
    <font>
      <sz val="10"/>
      <color rgb="FF000000"/>
      <name val="Microsoft JhengHei UI"/>
      <family val="2"/>
      <charset val="136"/>
    </font>
    <font>
      <b/>
      <sz val="16"/>
      <color theme="1" tint="0.24994659260841701"/>
      <name val="Microsoft JhengHei UI"/>
      <family val="2"/>
      <charset val="136"/>
    </font>
    <font>
      <b/>
      <sz val="16"/>
      <color theme="4"/>
      <name val="Microsoft JhengHei UI"/>
      <family val="2"/>
      <charset val="136"/>
    </font>
    <font>
      <b/>
      <sz val="12"/>
      <color theme="0"/>
      <name val="Microsoft JhengHei UI"/>
      <family val="2"/>
      <charset val="136"/>
    </font>
    <font>
      <sz val="10"/>
      <color theme="4" tint="-0.499984740745262"/>
      <name val="Microsoft JhengHei UI"/>
      <family val="2"/>
      <charset val="136"/>
    </font>
  </fonts>
  <fills count="7">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1"/>
        <bgColor indexed="64"/>
      </patternFill>
    </fill>
    <fill>
      <patternFill patternType="solid">
        <fgColor theme="4"/>
        <bgColor indexed="64"/>
      </patternFill>
    </fill>
  </fills>
  <borders count="1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3" tint="0.39994506668294322"/>
      </right>
      <top/>
      <bottom/>
      <diagonal/>
    </border>
    <border>
      <left style="thin">
        <color theme="3" tint="0.39994506668294322"/>
      </left>
      <right/>
      <top/>
      <bottom/>
      <diagonal/>
    </border>
    <border>
      <left/>
      <right/>
      <top style="thin">
        <color theme="3" tint="0.39994506668294322"/>
      </top>
      <bottom style="thin">
        <color theme="3" tint="0.39994506668294322"/>
      </bottom>
      <diagonal/>
    </border>
    <border>
      <left/>
      <right/>
      <top style="thin">
        <color indexed="44"/>
      </top>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39994506668294322"/>
      </left>
      <right style="thin">
        <color theme="3" tint="0.39994506668294322"/>
      </right>
      <top/>
      <bottom/>
      <diagonal/>
    </border>
  </borders>
  <cellStyleXfs count="11">
    <xf numFmtId="0" fontId="0" fillId="0" borderId="0">
      <alignment vertical="center"/>
    </xf>
    <xf numFmtId="0" fontId="10" fillId="5" borderId="0" applyNumberFormat="0" applyBorder="0" applyAlignment="0" applyProtection="0"/>
    <xf numFmtId="0" fontId="2" fillId="0" borderId="0"/>
    <xf numFmtId="0" fontId="3" fillId="0" borderId="0"/>
    <xf numFmtId="0" fontId="4" fillId="3" borderId="0" applyNumberFormat="0" applyBorder="0" applyAlignment="0" applyProtection="0"/>
    <xf numFmtId="0" fontId="1" fillId="2" borderId="1" applyNumberFormat="0" applyAlignment="0" applyProtection="0"/>
    <xf numFmtId="0" fontId="5" fillId="0" borderId="0" applyNumberFormat="0" applyFill="0" applyAlignment="0" applyProtection="0"/>
    <xf numFmtId="0" fontId="6" fillId="0" borderId="0"/>
    <xf numFmtId="0" fontId="8" fillId="0" borderId="0" applyNumberFormat="0" applyFill="0" applyBorder="0" applyProtection="0">
      <alignment horizontal="left" vertical="center"/>
    </xf>
    <xf numFmtId="0" fontId="9" fillId="0" borderId="0" applyNumberFormat="0" applyFill="0" applyBorder="0" applyProtection="0">
      <alignment horizontal="left"/>
    </xf>
    <xf numFmtId="0" fontId="7" fillId="0" borderId="0" applyNumberFormat="0" applyFill="0" applyBorder="0" applyAlignment="0" applyProtection="0"/>
  </cellStyleXfs>
  <cellXfs count="89">
    <xf numFmtId="0" fontId="0" fillId="0" borderId="0" xfId="0">
      <alignment vertical="center"/>
    </xf>
    <xf numFmtId="0" fontId="12" fillId="0" borderId="0" xfId="0" applyFont="1">
      <alignment vertical="center"/>
    </xf>
    <xf numFmtId="0" fontId="12" fillId="6" borderId="0" xfId="0" applyFont="1" applyFill="1">
      <alignment vertical="center"/>
    </xf>
    <xf numFmtId="0" fontId="12" fillId="5" borderId="0" xfId="0" applyFont="1" applyFill="1">
      <alignment vertical="center"/>
    </xf>
    <xf numFmtId="0" fontId="13" fillId="5" borderId="0" xfId="1" applyFont="1" applyAlignment="1">
      <alignment vertical="center"/>
    </xf>
    <xf numFmtId="0" fontId="14" fillId="5" borderId="0" xfId="1" applyFont="1" applyFill="1" applyAlignment="1">
      <alignment horizontal="right"/>
    </xf>
    <xf numFmtId="0" fontId="12" fillId="6" borderId="0" xfId="0" applyFont="1" applyFill="1" applyAlignment="1">
      <alignment vertical="center"/>
    </xf>
    <xf numFmtId="0" fontId="13" fillId="6" borderId="0" xfId="1" applyFont="1" applyFill="1" applyAlignment="1">
      <alignment horizontal="left" vertical="center"/>
    </xf>
    <xf numFmtId="0" fontId="14" fillId="6" borderId="0" xfId="1" applyFont="1" applyFill="1" applyAlignment="1">
      <alignment horizontal="right" vertical="center"/>
    </xf>
    <xf numFmtId="0" fontId="12" fillId="0" borderId="0" xfId="0" applyFont="1" applyAlignment="1">
      <alignmen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center" vertical="center"/>
    </xf>
    <xf numFmtId="177" fontId="12" fillId="0" borderId="0" xfId="0" applyNumberFormat="1" applyFont="1" applyFill="1" applyBorder="1" applyAlignment="1">
      <alignment horizontal="left" vertical="center" indent="1"/>
    </xf>
    <xf numFmtId="0" fontId="15" fillId="0" borderId="0" xfId="0" applyFont="1" applyAlignment="1"/>
    <xf numFmtId="0" fontId="12" fillId="0" borderId="0" xfId="0" applyFont="1" applyAlignment="1">
      <alignment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center" vertical="center" wrapText="1"/>
    </xf>
    <xf numFmtId="0"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vertical="center"/>
    </xf>
    <xf numFmtId="0" fontId="13" fillId="6" borderId="0" xfId="1" applyFont="1" applyFill="1"/>
    <xf numFmtId="0" fontId="12" fillId="0" borderId="0" xfId="0" applyFont="1" applyFill="1" applyBorder="1" applyAlignment="1">
      <alignment horizontal="left" vertical="center"/>
    </xf>
    <xf numFmtId="179" fontId="12" fillId="0" borderId="0" xfId="0" applyNumberFormat="1" applyFont="1" applyFill="1" applyBorder="1" applyAlignment="1">
      <alignment horizontal="right" vertical="center" indent="1"/>
    </xf>
    <xf numFmtId="0" fontId="16" fillId="0" borderId="0" xfId="0" applyFont="1" applyAlignment="1">
      <alignment horizontal="center"/>
    </xf>
    <xf numFmtId="0" fontId="16" fillId="0" borderId="0" xfId="0" applyFont="1">
      <alignment vertical="center"/>
    </xf>
    <xf numFmtId="0" fontId="12" fillId="0" borderId="0" xfId="0" applyFont="1" applyFill="1" applyBorder="1" applyAlignment="1">
      <alignment horizontal="center"/>
    </xf>
    <xf numFmtId="180" fontId="12" fillId="0" borderId="0" xfId="0" applyNumberFormat="1" applyFont="1" applyFill="1" applyBorder="1" applyAlignment="1">
      <alignment horizontal="right" vertical="center" indent="1"/>
    </xf>
    <xf numFmtId="0" fontId="12" fillId="0" borderId="0" xfId="0" applyFont="1" applyFill="1" applyBorder="1" applyAlignment="1">
      <alignment vertical="center"/>
    </xf>
    <xf numFmtId="0" fontId="17" fillId="0" borderId="0" xfId="1" applyFont="1" applyFill="1" applyBorder="1" applyAlignment="1">
      <alignment vertical="center"/>
    </xf>
    <xf numFmtId="0" fontId="18" fillId="0" borderId="0" xfId="2" applyFont="1" applyFill="1"/>
    <xf numFmtId="0" fontId="18" fillId="0" borderId="13" xfId="3" applyNumberFormat="1" applyFont="1" applyFill="1" applyBorder="1" applyAlignment="1" applyProtection="1"/>
    <xf numFmtId="0" fontId="19" fillId="0" borderId="13" xfId="3" applyNumberFormat="1" applyFont="1" applyFill="1" applyBorder="1" applyAlignment="1" applyProtection="1"/>
    <xf numFmtId="0" fontId="20" fillId="0" borderId="0" xfId="2" applyFont="1" applyFill="1" applyAlignment="1">
      <alignment horizontal="right" vertical="center"/>
    </xf>
    <xf numFmtId="0" fontId="18" fillId="0" borderId="5" xfId="2" applyFont="1" applyFill="1" applyBorder="1"/>
    <xf numFmtId="0" fontId="18" fillId="0" borderId="10" xfId="2" applyFont="1" applyFill="1" applyBorder="1"/>
    <xf numFmtId="0" fontId="12" fillId="0" borderId="10" xfId="0" applyFont="1" applyBorder="1">
      <alignment vertical="center"/>
    </xf>
    <xf numFmtId="0" fontId="18" fillId="0" borderId="0" xfId="2" applyFont="1" applyFill="1" applyBorder="1"/>
    <xf numFmtId="0" fontId="23" fillId="0" borderId="7" xfId="0" applyFont="1" applyBorder="1" applyAlignment="1">
      <alignment horizontal="left" indent="2"/>
    </xf>
    <xf numFmtId="0" fontId="23" fillId="0" borderId="0" xfId="0" applyFont="1" applyBorder="1">
      <alignment vertical="center"/>
    </xf>
    <xf numFmtId="0" fontId="12" fillId="0" borderId="0" xfId="0" applyFont="1" applyBorder="1">
      <alignment vertical="center"/>
    </xf>
    <xf numFmtId="0" fontId="18" fillId="0" borderId="6" xfId="2" applyFont="1" applyFill="1" applyBorder="1"/>
    <xf numFmtId="0" fontId="18" fillId="0" borderId="8" xfId="2" applyFont="1" applyFill="1" applyBorder="1"/>
    <xf numFmtId="0" fontId="12" fillId="0" borderId="8" xfId="0" applyFont="1" applyBorder="1">
      <alignment vertical="center"/>
    </xf>
    <xf numFmtId="0" fontId="12" fillId="0" borderId="7" xfId="0" applyFont="1" applyBorder="1">
      <alignment vertical="center"/>
    </xf>
    <xf numFmtId="0" fontId="24" fillId="0" borderId="0" xfId="0" applyFont="1" applyBorder="1" applyAlignment="1">
      <alignment horizontal="left" indent="1"/>
    </xf>
    <xf numFmtId="0" fontId="12" fillId="0" borderId="6" xfId="0" applyFont="1" applyBorder="1">
      <alignment vertical="center"/>
    </xf>
    <xf numFmtId="0" fontId="18" fillId="0" borderId="0" xfId="2" applyFont="1" applyBorder="1"/>
    <xf numFmtId="0" fontId="18" fillId="0" borderId="7" xfId="2" applyFont="1" applyFill="1" applyBorder="1"/>
    <xf numFmtId="0" fontId="19" fillId="0" borderId="11" xfId="2" applyFont="1" applyFill="1" applyBorder="1" applyAlignment="1">
      <alignment horizontal="left" vertical="center" indent="2"/>
    </xf>
    <xf numFmtId="0" fontId="19" fillId="0" borderId="10" xfId="2" applyFont="1" applyFill="1" applyBorder="1" applyAlignment="1">
      <alignment vertical="center"/>
    </xf>
    <xf numFmtId="0" fontId="18" fillId="0" borderId="10" xfId="2" applyFont="1" applyBorder="1"/>
    <xf numFmtId="0" fontId="18" fillId="0" borderId="12" xfId="2" applyFont="1" applyFill="1" applyBorder="1"/>
    <xf numFmtId="0" fontId="18" fillId="0" borderId="0" xfId="2" applyFont="1"/>
    <xf numFmtId="0" fontId="13" fillId="5" borderId="0" xfId="1" applyFont="1" applyFill="1" applyAlignment="1">
      <alignment vertical="center"/>
    </xf>
    <xf numFmtId="0" fontId="13" fillId="6" borderId="0" xfId="1" applyFont="1" applyFill="1" applyAlignment="1">
      <alignment vertical="center"/>
    </xf>
    <xf numFmtId="0" fontId="14" fillId="6" borderId="0" xfId="1" applyFont="1" applyFill="1" applyAlignment="1">
      <alignment horizontal="right"/>
    </xf>
    <xf numFmtId="0" fontId="25" fillId="0" borderId="0" xfId="8" applyFont="1">
      <alignment horizontal="left" vertical="center"/>
    </xf>
    <xf numFmtId="0" fontId="12" fillId="0" borderId="0" xfId="0" applyFont="1" applyAlignment="1">
      <alignment horizontal="right" vertical="top"/>
    </xf>
    <xf numFmtId="0" fontId="26" fillId="0" borderId="0" xfId="9" applyFont="1">
      <alignment horizontal="left"/>
    </xf>
    <xf numFmtId="0" fontId="27" fillId="6" borderId="0" xfId="0" applyFont="1" applyFill="1" applyBorder="1" applyAlignment="1">
      <alignment horizontal="left" indent="1"/>
    </xf>
    <xf numFmtId="0" fontId="28" fillId="0" borderId="0" xfId="8" applyFont="1" applyAlignment="1">
      <alignment horizontal="left"/>
    </xf>
    <xf numFmtId="0" fontId="12" fillId="0" borderId="6" xfId="0" applyFont="1" applyFill="1" applyBorder="1" applyAlignment="1">
      <alignment horizontal="center" vertical="center" wrapText="1"/>
    </xf>
    <xf numFmtId="0" fontId="12" fillId="0" borderId="7" xfId="0" applyFont="1" applyFill="1" applyBorder="1" applyAlignment="1">
      <alignment horizontal="right" vertical="center" wrapText="1" indent="3"/>
    </xf>
    <xf numFmtId="0" fontId="12" fillId="0" borderId="6" xfId="0" applyFont="1" applyFill="1" applyBorder="1" applyAlignment="1">
      <alignment horizontal="right" vertical="center" wrapText="1" indent="2"/>
    </xf>
    <xf numFmtId="0" fontId="12" fillId="0" borderId="0" xfId="0" applyFont="1" applyFill="1" applyBorder="1" applyAlignment="1">
      <alignment horizontal="right" vertical="center" wrapText="1" indent="1"/>
    </xf>
    <xf numFmtId="0" fontId="12" fillId="0" borderId="6" xfId="0" applyFont="1" applyFill="1" applyBorder="1" applyAlignment="1">
      <alignment horizontal="center" vertical="center"/>
    </xf>
    <xf numFmtId="179" fontId="12" fillId="0" borderId="7" xfId="0" applyNumberFormat="1" applyFont="1" applyFill="1" applyBorder="1" applyAlignment="1">
      <alignment horizontal="right" vertical="center" indent="3"/>
    </xf>
    <xf numFmtId="179" fontId="12" fillId="0" borderId="6" xfId="0" applyNumberFormat="1" applyFont="1" applyFill="1" applyBorder="1" applyAlignment="1">
      <alignment horizontal="right" vertical="center" indent="2"/>
    </xf>
    <xf numFmtId="0" fontId="28" fillId="0" borderId="0" xfId="8" applyFont="1" applyAlignment="1">
      <alignment horizontal="left" vertical="center"/>
    </xf>
    <xf numFmtId="0" fontId="12" fillId="0" borderId="0" xfId="0" applyFont="1" applyAlignment="1">
      <alignment horizontal="center"/>
    </xf>
    <xf numFmtId="176" fontId="12" fillId="0" borderId="0" xfId="0" applyNumberFormat="1" applyFont="1" applyAlignment="1">
      <alignment horizontal="center"/>
    </xf>
    <xf numFmtId="176" fontId="12" fillId="0" borderId="0" xfId="0" applyNumberFormat="1" applyFont="1">
      <alignment vertical="center"/>
    </xf>
    <xf numFmtId="0" fontId="12" fillId="0" borderId="0" xfId="0" applyFont="1" applyAlignment="1">
      <alignment horizontal="left" vertical="center" indent="1"/>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right" vertical="center" indent="1"/>
    </xf>
    <xf numFmtId="179" fontId="12" fillId="0" borderId="14" xfId="0" applyNumberFormat="1" applyFont="1" applyBorder="1" applyAlignment="1">
      <alignment horizontal="right" vertical="center" indent="1"/>
    </xf>
    <xf numFmtId="181" fontId="12" fillId="0" borderId="0" xfId="0" applyNumberFormat="1" applyFont="1" applyAlignment="1">
      <alignment horizontal="right" vertical="center" indent="1"/>
    </xf>
    <xf numFmtId="180" fontId="12" fillId="0" borderId="0" xfId="0" applyNumberFormat="1" applyFont="1" applyAlignment="1">
      <alignment horizontal="right" vertical="center" indent="1"/>
    </xf>
    <xf numFmtId="0" fontId="27" fillId="6" borderId="0" xfId="0" applyFont="1" applyFill="1" applyBorder="1" applyAlignment="1">
      <alignment horizontal="left" vertical="center" indent="1"/>
    </xf>
    <xf numFmtId="0" fontId="27" fillId="6" borderId="6" xfId="0" applyFont="1" applyFill="1" applyBorder="1" applyAlignment="1">
      <alignment horizontal="left" vertical="center" indent="1"/>
    </xf>
    <xf numFmtId="0" fontId="27" fillId="6" borderId="7" xfId="0" applyFont="1" applyFill="1" applyBorder="1" applyAlignment="1">
      <alignment horizontal="left" vertical="center" indent="1"/>
    </xf>
    <xf numFmtId="178" fontId="26" fillId="0" borderId="0" xfId="9" applyNumberFormat="1" applyFont="1">
      <alignment horizontal="left"/>
    </xf>
    <xf numFmtId="0" fontId="12" fillId="0" borderId="0" xfId="0" applyFont="1" applyAlignment="1">
      <alignment horizontal="center"/>
    </xf>
    <xf numFmtId="0" fontId="21" fillId="4" borderId="9" xfId="2"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cellXfs>
  <cellStyles count="11">
    <cellStyle name="40% - Accent1 2" xfId="4"/>
    <cellStyle name="Accent1 2" xfId="5"/>
    <cellStyle name="Heading 1 2" xfId="6"/>
    <cellStyle name="Normal 2" xfId="2"/>
    <cellStyle name="Normal 3" xfId="7"/>
    <cellStyle name="Normal_Graph Paper (combined)" xfId="3"/>
    <cellStyle name="一般" xfId="0" builtinId="0" customBuiltin="1"/>
    <cellStyle name="標題" xfId="1" builtinId="15" customBuiltin="1"/>
    <cellStyle name="標題 1" xfId="8" builtinId="16" customBuiltin="1"/>
    <cellStyle name="標題 2" xfId="9" builtinId="17" customBuiltin="1"/>
    <cellStyle name="標題 3" xfId="10" builtinId="18" customBuiltin="1"/>
  </cellStyles>
  <dxfs count="110">
    <dxf>
      <font>
        <b/>
        <i val="0"/>
        <color rgb="FFFF0000"/>
      </font>
    </dxf>
    <dxf>
      <font>
        <b/>
        <i/>
        <color rgb="FFFF0000"/>
      </font>
    </dxf>
    <dxf>
      <font>
        <b val="0"/>
        <i val="0"/>
      </font>
    </dxf>
    <dxf>
      <font>
        <b val="0"/>
        <i val="0"/>
      </font>
    </dxf>
    <dxf>
      <font>
        <b val="0"/>
        <i val="0"/>
        <color theme="1" tint="0.24994659260841701"/>
      </font>
      <border>
        <top style="double">
          <color theme="1" tint="0.24994659260841701"/>
        </top>
      </border>
    </dxf>
    <dxf>
      <font>
        <b val="0"/>
        <i val="0"/>
        <color theme="0"/>
      </font>
      <fill>
        <patternFill patternType="solid">
          <fgColor theme="4"/>
          <bgColor theme="4"/>
        </patternFill>
      </fill>
      <border diagonalUp="0" diagonalDown="0">
        <left/>
        <right/>
        <top/>
        <bottom style="thin">
          <color theme="1" tint="0.24994659260841701"/>
        </bottom>
        <vertical/>
        <horizontal/>
      </border>
    </dxf>
    <dxf>
      <font>
        <b val="0"/>
        <i val="0"/>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
      <font>
        <b val="0"/>
        <i val="0"/>
      </font>
    </dxf>
    <dxf>
      <font>
        <b val="0"/>
        <i val="0"/>
      </font>
    </dxf>
    <dxf>
      <font>
        <b val="0"/>
        <i val="0"/>
      </font>
    </dxf>
    <dxf>
      <font>
        <b val="0"/>
        <i val="0"/>
      </font>
    </dxf>
    <dxf>
      <font>
        <b val="0"/>
        <i val="0"/>
      </font>
    </dxf>
    <dxf>
      <font>
        <b val="0"/>
        <i val="0"/>
      </font>
    </dxf>
    <dxf>
      <font>
        <b val="0"/>
        <i val="0"/>
      </font>
    </dxf>
    <dxf>
      <font>
        <b val="0"/>
        <i val="0"/>
        <color theme="1" tint="0.24994659260841701"/>
      </font>
      <border>
        <top style="double">
          <color theme="1" tint="0.24994659260841701"/>
        </top>
      </border>
    </dxf>
    <dxf>
      <font>
        <b/>
        <i val="0"/>
        <color theme="3"/>
      </font>
      <fill>
        <patternFill patternType="solid">
          <fgColor theme="4"/>
          <bgColor theme="0" tint="-0.14996795556505021"/>
        </patternFill>
      </fill>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style="thin">
          <color theme="3" tint="0.39994506668294322"/>
        </horizontal>
      </border>
    </dxf>
    <dxf>
      <font>
        <b val="0"/>
        <i val="0"/>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JhengHei UI"/>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numFmt numFmtId="180" formatCode="&quot;NT$&quot;#,##0.00_);[Red]\(&quot;NT$&quot;#,##0.00\)"/>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name val="Microsoft JhengHei UI"/>
        <scheme val="none"/>
      </font>
      <numFmt numFmtId="180" formatCode="&quot;NT$&quot;#,##0.00_);[Red]\(&quot;NT$&quot;#,##0.00\)"/>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Microsoft JhengHei U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name val="Microsoft JhengHei UI"/>
        <scheme val="none"/>
      </font>
      <numFmt numFmtId="179" formatCode="&quot;NT$&quot;#,##0.00"/>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Microsoft JhengHei U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name val="Microsoft JhengHei UI"/>
        <scheme val="none"/>
      </font>
      <numFmt numFmtId="179" formatCode="&quot;NT$&quot;#,##0.00"/>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JhengHei UI"/>
        <scheme val="none"/>
      </font>
      <numFmt numFmtId="179" formatCode="&quot;NT$&quot;#,##0.00"/>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JhengHei UI"/>
        <scheme val="none"/>
      </font>
      <numFmt numFmtId="179" formatCode="&quot;NT$&quot;#,##0.00"/>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JhengHei UI"/>
        <scheme val="none"/>
      </font>
      <numFmt numFmtId="183" formatCode="&quot;$&quot;#,##0.00;\-&quot;$&quot;#,##0.00"/>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Microsoft JhengHei U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Microsoft JhengHei U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Microsoft JhengHei U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JhengHei UI"/>
        <scheme val="none"/>
      </font>
      <numFmt numFmtId="179" formatCode="&quot;NT$&quot;#,##0.00"/>
      <alignment horizontal="right"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numFmt numFmtId="183" formatCode="&quot;$&quot;#,##0.00;\-&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JhengHei UI"/>
        <scheme val="none"/>
      </font>
      <numFmt numFmtId="182" formatCode="\$#,##0.00;\-\$#,##0.00"/>
    </dxf>
    <dxf>
      <font>
        <strike val="0"/>
        <outline val="0"/>
        <shadow val="0"/>
        <u val="none"/>
        <vertAlign val="baseline"/>
        <name val="Microsoft JhengHei UI"/>
        <scheme val="none"/>
      </font>
    </dxf>
    <dxf>
      <font>
        <strike val="0"/>
        <outline val="0"/>
        <shadow val="0"/>
        <u val="none"/>
        <vertAlign val="baseline"/>
        <name val="Microsoft JhengHei UI"/>
        <scheme val="none"/>
      </font>
      <alignment horizontal="center" vertical="center" textRotation="0" wrapText="0" indent="0" justifyLastLine="0" shrinkToFit="0" readingOrder="0"/>
    </dxf>
    <dxf>
      <font>
        <strike val="0"/>
        <outline val="0"/>
        <shadow val="0"/>
        <u val="none"/>
        <vertAlign val="baseline"/>
        <name val="Microsoft JhengHei UI"/>
        <scheme val="none"/>
      </font>
      <alignment horizontal="center" vertical="center" textRotation="0" wrapText="0" indent="0" justifyLastLine="0" shrinkToFit="0" readingOrder="0"/>
    </dxf>
    <dxf>
      <font>
        <strike val="0"/>
        <outline val="0"/>
        <shadow val="0"/>
        <u val="none"/>
        <vertAlign val="baseline"/>
        <name val="Microsoft JhengHei UI"/>
        <scheme val="none"/>
      </font>
      <alignment horizontal="center" vertical="center" textRotation="0" wrapText="0" indent="0" justifyLastLine="0" shrinkToFit="0" readingOrder="0"/>
    </dxf>
    <dxf>
      <font>
        <strike val="0"/>
        <outline val="0"/>
        <shadow val="0"/>
        <u val="none"/>
        <vertAlign val="baseline"/>
        <name val="Microsoft JhengHei UI"/>
        <scheme val="none"/>
      </font>
      <alignment horizontal="center" vertical="center" textRotation="0" wrapText="0" indent="0"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dxf>
    <dxf>
      <font>
        <strike val="0"/>
        <outline val="0"/>
        <shadow val="0"/>
        <u val="none"/>
        <vertAlign val="baseline"/>
        <name val="Microsoft JhengHei UI"/>
        <scheme val="none"/>
      </font>
    </dxf>
    <dxf>
      <font>
        <b val="0"/>
        <i val="0"/>
        <strike val="0"/>
        <condense val="0"/>
        <extend val="0"/>
        <outline val="0"/>
        <shadow val="0"/>
        <u val="none"/>
        <vertAlign val="baseline"/>
        <sz val="12"/>
        <color theme="1" tint="0.24994659260841701"/>
        <name val="Microsoft JhengHei UI"/>
        <scheme val="none"/>
      </font>
      <numFmt numFmtId="176" formatCode="&quot;$&quot;#,##0.00"/>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name val="Microsoft JhengHei UI"/>
        <scheme val="none"/>
      </font>
      <numFmt numFmtId="179" formatCode="&quot;NT$&quot;#,##0.00"/>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right" vertical="center" textRotation="0" wrapText="0" indent="2" justifyLastLine="0" shrinkToFit="0" readingOrder="0"/>
      <border diagonalUp="0" diagonalDown="0" outline="0">
        <left/>
        <right style="thin">
          <color theme="3" tint="0.39994506668294322"/>
        </right>
        <top/>
        <bottom/>
      </border>
    </dxf>
    <dxf>
      <font>
        <strike val="0"/>
        <outline val="0"/>
        <shadow val="0"/>
        <u val="none"/>
        <vertAlign val="baseline"/>
        <name val="Microsoft JhengHei UI"/>
        <scheme val="none"/>
      </font>
      <numFmt numFmtId="179" formatCode="&quot;NT$&quot;#,##0.00"/>
      <alignment horizontal="right" vertical="center" textRotation="0" wrapText="0" relativeIndent="-1"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Microsoft JhengHei UI"/>
        <scheme val="none"/>
      </font>
      <numFmt numFmtId="179" formatCode="&quot;NT$&quot;#,##0.00"/>
      <fill>
        <patternFill patternType="none">
          <fgColor indexed="64"/>
          <bgColor indexed="65"/>
        </patternFill>
      </fill>
      <alignment horizontal="right" vertical="center" textRotation="0" wrapText="0" indent="3" justifyLastLine="0" shrinkToFit="0" readingOrder="0"/>
      <border diagonalUp="0" diagonalDown="0" outline="0">
        <left style="thin">
          <color theme="3" tint="0.39994506668294322"/>
        </left>
        <right/>
        <top/>
        <bottom/>
      </border>
    </dxf>
    <dxf>
      <font>
        <strike val="0"/>
        <outline val="0"/>
        <shadow val="0"/>
        <u val="none"/>
        <vertAlign val="baseline"/>
        <name val="Microsoft JhengHei UI"/>
        <scheme val="none"/>
      </font>
      <numFmt numFmtId="179" formatCode="&quot;NT$&quot;#,##0.00"/>
      <alignment horizontal="right" vertical="center" textRotation="0" wrapText="0" relativeIndent="1" justifyLastLine="0" shrinkToFit="0" readingOrder="0"/>
      <border diagonalUp="0" diagonalDown="0" outline="0">
        <left style="thin">
          <color theme="3" tint="0.39994506668294322"/>
        </left>
        <right/>
        <top/>
        <bottom/>
      </border>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3" tint="0.39994506668294322"/>
        </right>
        <top/>
        <bottom/>
      </border>
    </dxf>
    <dxf>
      <font>
        <strike val="0"/>
        <outline val="0"/>
        <shadow val="0"/>
        <u val="none"/>
        <vertAlign val="baseline"/>
        <name val="Microsoft JhengHei UI"/>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Microsoft JhengHei UI"/>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alignment vertical="center" textRotation="0" wrapText="1" indent="0" justifyLastLine="0" shrinkToFit="0" readingOrder="0"/>
    </dxf>
    <dxf>
      <font>
        <b val="0"/>
        <i val="0"/>
        <strike val="0"/>
        <condense val="0"/>
        <extend val="0"/>
        <outline val="0"/>
        <shadow val="0"/>
        <u val="none"/>
        <vertAlign val="baseline"/>
        <sz val="12"/>
        <color theme="1" tint="0.24994659260841701"/>
        <name val="Microsoft JhengHei UI"/>
        <scheme val="none"/>
      </font>
      <numFmt numFmtId="181" formatCode="&quot;NT$&quot;#,##0.00_);\(&quot;NT$&quot;#,##0.00\)"/>
      <alignment horizontal="right" vertical="center" textRotation="0" wrapText="0" indent="1" justifyLastLine="0" shrinkToFit="0" readingOrder="0"/>
    </dxf>
    <dxf>
      <font>
        <strike val="0"/>
        <outline val="0"/>
        <shadow val="0"/>
        <u val="none"/>
        <vertAlign val="baseline"/>
        <name val="Microsoft JhengHei UI"/>
        <scheme val="none"/>
      </font>
      <numFmt numFmtId="180" formatCode="&quot;NT$&quot;#,##0.00_);[Red]\(&quot;NT$&quot;#,##0.00\)"/>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Microsoft JhengHei UI"/>
        <scheme val="none"/>
      </font>
      <numFmt numFmtId="179" formatCode="&quot;N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strike val="0"/>
        <outline val="0"/>
        <shadow val="0"/>
        <u val="none"/>
        <vertAlign val="baseline"/>
        <name val="Microsoft JhengHei UI"/>
        <scheme val="none"/>
      </font>
      <numFmt numFmtId="179" formatCode="&quot;N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12"/>
        <color theme="1" tint="0.24994659260841701"/>
        <name val="Microsoft JhengHei UI"/>
        <scheme val="none"/>
      </font>
      <numFmt numFmtId="179" formatCode="&quot;N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strike val="0"/>
        <outline val="0"/>
        <shadow val="0"/>
        <u val="none"/>
        <vertAlign val="baseline"/>
        <name val="Microsoft JhengHei UI"/>
        <scheme val="none"/>
      </font>
      <numFmt numFmtId="179" formatCode="&quot;N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12"/>
        <color theme="1" tint="0.24994659260841701"/>
        <name val="Microsoft JhengHei UI"/>
        <scheme val="none"/>
      </font>
      <alignment horizontal="right" vertical="center" textRotation="0" wrapText="0" indent="1" justifyLastLine="0" shrinkToFit="0" readingOrder="0"/>
      <border diagonalUp="0" diagonalDown="0" outline="0">
        <left/>
        <right style="thin">
          <color theme="3" tint="0.39994506668294322"/>
        </right>
        <top/>
        <bottom/>
      </border>
    </dxf>
    <dxf>
      <font>
        <strike val="0"/>
        <outline val="0"/>
        <shadow val="0"/>
        <u val="none"/>
        <vertAlign val="baseline"/>
        <name val="Microsoft JhengHei UI"/>
        <scheme val="none"/>
      </font>
      <numFmt numFmtId="0" formatCode="General"/>
      <alignment horizontal="right" vertical="center" textRotation="0" wrapText="0" indent="1"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alignment horizontal="left" vertical="center" textRotation="0" wrapText="0" indent="1" justifyLastLine="0" shrinkToFit="0" readingOrder="0"/>
    </dxf>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alignment vertical="center" textRotation="0" wrapText="0" indent="0" justifyLastLine="0" shrinkToFit="0" readingOrder="0"/>
    </dxf>
  </dxfs>
  <tableStyles count="2" defaultTableStyle="TableStyleMedium2" defaultPivotStyle="PivotStyleLight16">
    <tableStyle name="Party Planner" pivot="0" count="10">
      <tableStyleElement type="wholeTable" dxfId="16"/>
      <tableStyleElement type="headerRow" dxfId="15"/>
      <tableStyleElement type="totalRow" dxfId="14"/>
      <tableStyleElement type="firstColumn" dxfId="8"/>
      <tableStyleElement type="lastColumn" dxfId="9"/>
      <tableStyleElement type="firstRowStripe" dxfId="11"/>
      <tableStyleElement type="secondRowStripe" dxfId="10"/>
      <tableStyleElement type="firstColumnStripe" dxfId="13"/>
      <tableStyleElement type="secondColumnStripe" dxfId="12"/>
      <tableStyleElement type="firstHeaderCell" dxfId="7"/>
    </tableStyle>
    <tableStyle name="Party Planner 2" pivot="0" count="5">
      <tableStyleElement type="wholeTable" dxfId="6"/>
      <tableStyleElement type="headerRow" dxfId="5"/>
      <tableStyleElement type="totalRow" dxfId="4"/>
      <tableStyleElement type="firstColumn" dxfId="2"/>
      <tableStyleElement type="lastColumn"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36051;&#23458;&#21517;&#21934;!A1"/><Relationship Id="rId2" Type="http://schemas.openxmlformats.org/officeDocument/2006/relationships/hyperlink" Target="#&#20854;&#20182;&#24517;&#38656;&#21697;!A1"/><Relationship Id="rId1" Type="http://schemas.openxmlformats.org/officeDocument/2006/relationships/hyperlink" Target="#&#39184;&#39154;!A1"/></Relationships>
</file>

<file path=xl/drawings/_rels/drawing2.xml.rels><?xml version="1.0" encoding="UTF-8" standalone="yes"?>
<Relationships xmlns="http://schemas.openxmlformats.org/package/2006/relationships"><Relationship Id="rId1" Type="http://schemas.openxmlformats.org/officeDocument/2006/relationships/hyperlink" Target="#&#27966;&#23565;&#32317;&#35261;!A1"/></Relationships>
</file>

<file path=xl/drawings/_rels/drawing3.xml.rels><?xml version="1.0" encoding="UTF-8" standalone="yes"?>
<Relationships xmlns="http://schemas.openxmlformats.org/package/2006/relationships"><Relationship Id="rId2" Type="http://schemas.openxmlformats.org/officeDocument/2006/relationships/hyperlink" Target="#&#27966;&#23565;&#32317;&#35261;!A1"/><Relationship Id="rId1" Type="http://schemas.openxmlformats.org/officeDocument/2006/relationships/hyperlink" Target="#&#20854;&#20182;&#24517;&#38656;&#21697;!A1"/></Relationships>
</file>

<file path=xl/drawings/_rels/drawing4.xml.rels><?xml version="1.0" encoding="UTF-8" standalone="yes"?>
<Relationships xmlns="http://schemas.openxmlformats.org/package/2006/relationships"><Relationship Id="rId2" Type="http://schemas.openxmlformats.org/officeDocument/2006/relationships/hyperlink" Target="#&#39184;&#39154;!A1"/><Relationship Id="rId1" Type="http://schemas.openxmlformats.org/officeDocument/2006/relationships/hyperlink" Target="#&#27966;&#23565;&#32317;&#35261;!A1"/></Relationships>
</file>

<file path=xl/drawings/drawing1.xml><?xml version="1.0" encoding="utf-8"?>
<xdr:wsDr xmlns:xdr="http://schemas.openxmlformats.org/drawingml/2006/spreadsheetDrawing" xmlns:a="http://schemas.openxmlformats.org/drawingml/2006/main">
  <xdr:twoCellAnchor>
    <xdr:from>
      <xdr:col>5</xdr:col>
      <xdr:colOff>814387</xdr:colOff>
      <xdr:row>2</xdr:row>
      <xdr:rowOff>200025</xdr:rowOff>
    </xdr:from>
    <xdr:to>
      <xdr:col>6</xdr:col>
      <xdr:colOff>1161097</xdr:colOff>
      <xdr:row>2</xdr:row>
      <xdr:rowOff>474345</xdr:rowOff>
    </xdr:to>
    <xdr:sp macro="" textlink="">
      <xdr:nvSpPr>
        <xdr:cNvPr id="3" name="餐飲" descr="&quot;&quot;" title="餐飲 (導覽按鈕)">
          <a:hlinkClick xmlns:r="http://schemas.openxmlformats.org/officeDocument/2006/relationships" r:id="rId1" tooltip="按一下以檢視餐飲詳細資料"/>
        </xdr:cNvPr>
        <xdr:cNvSpPr/>
      </xdr:nvSpPr>
      <xdr:spPr>
        <a:xfrm>
          <a:off x="7519987"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zh-TW" altLang="en-US" sz="1200" b="1">
              <a:solidFill>
                <a:schemeClr val="bg1"/>
              </a:solidFill>
              <a:latin typeface="+mj-lt"/>
              <a:ea typeface="+mn-ea"/>
              <a:cs typeface="+mn-cs"/>
            </a:rPr>
            <a:t>餐飲</a:t>
          </a:r>
          <a:endParaRPr lang="en-US" sz="1200" b="1">
            <a:solidFill>
              <a:schemeClr val="bg1"/>
            </a:solidFill>
            <a:latin typeface="+mj-lt"/>
            <a:ea typeface="+mn-ea"/>
            <a:cs typeface="+mn-cs"/>
          </a:endParaRPr>
        </a:p>
      </xdr:txBody>
    </xdr:sp>
    <xdr:clientData fPrintsWithSheet="0"/>
  </xdr:twoCellAnchor>
  <xdr:twoCellAnchor>
    <xdr:from>
      <xdr:col>6</xdr:col>
      <xdr:colOff>1304925</xdr:colOff>
      <xdr:row>2</xdr:row>
      <xdr:rowOff>200025</xdr:rowOff>
    </xdr:from>
    <xdr:to>
      <xdr:col>8</xdr:col>
      <xdr:colOff>165735</xdr:colOff>
      <xdr:row>2</xdr:row>
      <xdr:rowOff>474345</xdr:rowOff>
    </xdr:to>
    <xdr:sp macro="" textlink="">
      <xdr:nvSpPr>
        <xdr:cNvPr id="4" name="其他必需品" descr="&quot;&quot;" title="其他必需品 (導覽按鈕)">
          <a:hlinkClick xmlns:r="http://schemas.openxmlformats.org/officeDocument/2006/relationships" r:id="rId2" tooltip="按一下以檢視其他必需品的詳細資料"/>
        </xdr:cNvPr>
        <xdr:cNvSpPr/>
      </xdr:nvSpPr>
      <xdr:spPr>
        <a:xfrm>
          <a:off x="9401175"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其他必需品</a:t>
          </a:r>
        </a:p>
      </xdr:txBody>
    </xdr:sp>
    <xdr:clientData fPrintsWithSheet="0"/>
  </xdr:twoCellAnchor>
  <xdr:twoCellAnchor>
    <xdr:from>
      <xdr:col>4</xdr:col>
      <xdr:colOff>180973</xdr:colOff>
      <xdr:row>2</xdr:row>
      <xdr:rowOff>200025</xdr:rowOff>
    </xdr:from>
    <xdr:to>
      <xdr:col>5</xdr:col>
      <xdr:colOff>670558</xdr:colOff>
      <xdr:row>2</xdr:row>
      <xdr:rowOff>474345</xdr:rowOff>
    </xdr:to>
    <xdr:sp macro="" textlink="">
      <xdr:nvSpPr>
        <xdr:cNvPr id="6" name="賓客名單" descr="&quot;&quot;" title="賓客名單 (導覽按鈕)">
          <a:hlinkClick xmlns:r="http://schemas.openxmlformats.org/officeDocument/2006/relationships" r:id="rId3" tooltip="按一下以檢視賓客名單"/>
        </xdr:cNvPr>
        <xdr:cNvSpPr/>
      </xdr:nvSpPr>
      <xdr:spPr>
        <a:xfrm>
          <a:off x="5638798"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zh-TW" altLang="en-US" sz="1200" b="1">
              <a:solidFill>
                <a:schemeClr val="bg1"/>
              </a:solidFill>
              <a:latin typeface="Microsoft JhengHei UI" panose="020B0604030504040204" pitchFamily="34" charset="-120"/>
              <a:ea typeface="Microsoft JhengHei UI" panose="020B0604030504040204" pitchFamily="34" charset="-120"/>
            </a:rPr>
            <a:t>賓客名單</a:t>
          </a:r>
          <a:endParaRPr lang="en-US" sz="1200" b="1">
            <a:solidFill>
              <a:schemeClr val="bg1"/>
            </a:solidFill>
            <a:latin typeface="Microsoft JhengHei UI" panose="020B0604030504040204" pitchFamily="34" charset="-120"/>
            <a:ea typeface="Microsoft JhengHei UI" panose="020B0604030504040204" pitchFamily="34" charset="-120"/>
          </a:endParaRPr>
        </a:p>
      </xdr:txBody>
    </xdr:sp>
    <xdr:clientData fPrintsWithSheet="0"/>
  </xdr:twoCellAnchor>
  <xdr:twoCellAnchor>
    <xdr:from>
      <xdr:col>5</xdr:col>
      <xdr:colOff>1162050</xdr:colOff>
      <xdr:row>14</xdr:row>
      <xdr:rowOff>66675</xdr:rowOff>
    </xdr:from>
    <xdr:to>
      <xdr:col>8</xdr:col>
      <xdr:colOff>0</xdr:colOff>
      <xdr:row>15</xdr:row>
      <xdr:rowOff>47625</xdr:rowOff>
    </xdr:to>
    <xdr:sp macro="" textlink="">
      <xdr:nvSpPr>
        <xdr:cNvPr id="1224" name="提示" descr="在 [餐飲] 與 [其他必需品] 工作表上輸入個別項目，即可自動算出總成本。" title="資料輸入提示"/>
        <xdr:cNvSpPr txBox="1"/>
      </xdr:nvSpPr>
      <xdr:spPr>
        <a:xfrm>
          <a:off x="7867650" y="4314825"/>
          <a:ext cx="3676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zh-TW" altLang="en-US" sz="900">
              <a:solidFill>
                <a:schemeClr val="tx1">
                  <a:lumMod val="75000"/>
                  <a:lumOff val="25000"/>
                </a:schemeClr>
              </a:solidFill>
              <a:latin typeface="Microsoft JhengHei UI" panose="020B0604030504040204" pitchFamily="34" charset="-120"/>
              <a:ea typeface="Microsoft JhengHei UI" panose="020B0604030504040204" pitchFamily="34" charset="-120"/>
            </a:rPr>
            <a:t>在 </a:t>
          </a:r>
          <a:r>
            <a:rPr lang="en-US" altLang="zh-TW" sz="900">
              <a:solidFill>
                <a:schemeClr val="tx1">
                  <a:lumMod val="75000"/>
                  <a:lumOff val="25000"/>
                </a:schemeClr>
              </a:solidFill>
              <a:latin typeface="Microsoft JhengHei UI" panose="020B0604030504040204" pitchFamily="34" charset="-120"/>
              <a:ea typeface="Microsoft JhengHei UI" panose="020B0604030504040204" pitchFamily="34" charset="-120"/>
            </a:rPr>
            <a:t>[</a:t>
          </a:r>
          <a:r>
            <a:rPr lang="zh-TW" altLang="en-US" sz="900">
              <a:solidFill>
                <a:schemeClr val="tx1">
                  <a:lumMod val="75000"/>
                  <a:lumOff val="25000"/>
                </a:schemeClr>
              </a:solidFill>
              <a:latin typeface="Microsoft JhengHei UI" panose="020B0604030504040204" pitchFamily="34" charset="-120"/>
              <a:ea typeface="Microsoft JhengHei UI" panose="020B0604030504040204" pitchFamily="34" charset="-120"/>
            </a:rPr>
            <a:t>餐飲</a:t>
          </a:r>
          <a:r>
            <a:rPr lang="en-US" altLang="zh-TW" sz="900">
              <a:solidFill>
                <a:schemeClr val="tx1">
                  <a:lumMod val="75000"/>
                  <a:lumOff val="25000"/>
                </a:schemeClr>
              </a:solidFill>
              <a:latin typeface="Microsoft JhengHei UI" panose="020B0604030504040204" pitchFamily="34" charset="-120"/>
              <a:ea typeface="Microsoft JhengHei UI" panose="020B0604030504040204" pitchFamily="34" charset="-120"/>
            </a:rPr>
            <a:t>] </a:t>
          </a:r>
          <a:r>
            <a:rPr lang="zh-TW" altLang="en-US" sz="900">
              <a:solidFill>
                <a:schemeClr val="tx1">
                  <a:lumMod val="75000"/>
                  <a:lumOff val="25000"/>
                </a:schemeClr>
              </a:solidFill>
              <a:latin typeface="Microsoft JhengHei UI" panose="020B0604030504040204" pitchFamily="34" charset="-120"/>
              <a:ea typeface="Microsoft JhengHei UI" panose="020B0604030504040204" pitchFamily="34" charset="-120"/>
            </a:rPr>
            <a:t>與 </a:t>
          </a:r>
          <a:r>
            <a:rPr lang="en-US" altLang="zh-TW" sz="900">
              <a:solidFill>
                <a:schemeClr val="tx1">
                  <a:lumMod val="75000"/>
                  <a:lumOff val="25000"/>
                </a:schemeClr>
              </a:solidFill>
              <a:latin typeface="Microsoft JhengHei UI" panose="020B0604030504040204" pitchFamily="34" charset="-120"/>
              <a:ea typeface="Microsoft JhengHei UI" panose="020B0604030504040204" pitchFamily="34" charset="-120"/>
            </a:rPr>
            <a:t>[</a:t>
          </a:r>
          <a:r>
            <a:rPr lang="zh-TW" altLang="en-US" sz="900">
              <a:solidFill>
                <a:schemeClr val="tx1">
                  <a:lumMod val="75000"/>
                  <a:lumOff val="25000"/>
                </a:schemeClr>
              </a:solidFill>
              <a:latin typeface="Microsoft JhengHei UI" panose="020B0604030504040204" pitchFamily="34" charset="-120"/>
              <a:ea typeface="Microsoft JhengHei UI" panose="020B0604030504040204" pitchFamily="34" charset="-120"/>
            </a:rPr>
            <a:t>其他必需品</a:t>
          </a:r>
          <a:r>
            <a:rPr lang="en-US" altLang="zh-TW" sz="900">
              <a:solidFill>
                <a:schemeClr val="tx1">
                  <a:lumMod val="75000"/>
                  <a:lumOff val="25000"/>
                </a:schemeClr>
              </a:solidFill>
              <a:latin typeface="Microsoft JhengHei UI" panose="020B0604030504040204" pitchFamily="34" charset="-120"/>
              <a:ea typeface="Microsoft JhengHei UI" panose="020B0604030504040204" pitchFamily="34" charset="-120"/>
            </a:rPr>
            <a:t>] </a:t>
          </a:r>
          <a:r>
            <a:rPr lang="zh-TW" altLang="en-US" sz="900">
              <a:solidFill>
                <a:schemeClr val="tx1">
                  <a:lumMod val="75000"/>
                  <a:lumOff val="25000"/>
                </a:schemeClr>
              </a:solidFill>
              <a:latin typeface="Microsoft JhengHei UI" panose="020B0604030504040204" pitchFamily="34" charset="-120"/>
              <a:ea typeface="Microsoft JhengHei UI" panose="020B0604030504040204" pitchFamily="34" charset="-120"/>
            </a:rPr>
            <a:t>工作表上輸入個別項目，即可自動算出總成本。</a:t>
          </a:r>
        </a:p>
      </xdr:txBody>
    </xdr:sp>
    <xdr:clientData/>
  </xdr:twoCellAnchor>
  <xdr:twoCellAnchor>
    <xdr:from>
      <xdr:col>0</xdr:col>
      <xdr:colOff>0</xdr:colOff>
      <xdr:row>0</xdr:row>
      <xdr:rowOff>0</xdr:rowOff>
    </xdr:from>
    <xdr:to>
      <xdr:col>9</xdr:col>
      <xdr:colOff>8465</xdr:colOff>
      <xdr:row>0</xdr:row>
      <xdr:rowOff>409575</xdr:rowOff>
    </xdr:to>
    <xdr:grpSp>
      <xdr:nvGrpSpPr>
        <xdr:cNvPr id="1512" name="標題框線" descr="花紋圖樣" title="標題框線"/>
        <xdr:cNvGrpSpPr/>
      </xdr:nvGrpSpPr>
      <xdr:grpSpPr>
        <a:xfrm>
          <a:off x="0" y="0"/>
          <a:ext cx="11838515" cy="409575"/>
          <a:chOff x="0" y="0"/>
          <a:chExt cx="11267015" cy="409575"/>
        </a:xfrm>
        <a:solidFill>
          <a:schemeClr val="tx1">
            <a:lumMod val="75000"/>
            <a:lumOff val="25000"/>
          </a:schemeClr>
        </a:solidFill>
      </xdr:grpSpPr>
      <xdr:grpSp>
        <xdr:nvGrpSpPr>
          <xdr:cNvPr id="1225" name="群組 3"/>
          <xdr:cNvGrpSpPr>
            <a:grpSpLocks noChangeAspect="1"/>
          </xdr:cNvGrpSpPr>
        </xdr:nvGrpSpPr>
        <xdr:grpSpPr bwMode="auto">
          <a:xfrm>
            <a:off x="0" y="0"/>
            <a:ext cx="10058400" cy="409575"/>
            <a:chOff x="60" y="110"/>
            <a:chExt cx="1056" cy="43"/>
          </a:xfrm>
          <a:grpFill/>
        </xdr:grpSpPr>
        <xdr:grpSp>
          <xdr:nvGrpSpPr>
            <xdr:cNvPr id="1226" name="群組 204"/>
            <xdr:cNvGrpSpPr>
              <a:grpSpLocks/>
            </xdr:cNvGrpSpPr>
          </xdr:nvGrpSpPr>
          <xdr:grpSpPr bwMode="auto">
            <a:xfrm>
              <a:off x="60" y="110"/>
              <a:ext cx="1056" cy="43"/>
              <a:chOff x="60" y="110"/>
              <a:chExt cx="1056" cy="43"/>
            </a:xfrm>
            <a:grpFill/>
          </xdr:grpSpPr>
          <xdr:sp macro="" textlink="">
            <xdr:nvSpPr>
              <xdr:cNvPr id="1283" name="手繪多邊形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284" name="手繪多邊形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285" name="手繪多邊形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286" name="手繪多邊形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287" name="手繪多邊形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288" name="手繪多邊形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289" name="手繪多邊形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290" name="手繪多邊形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291" name="手繪多邊形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292" name="手繪多邊形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293" name="手繪多邊形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294" name="手繪多邊形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295" name="手繪多邊形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296" name="手繪多邊形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297" name="手繪多邊形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298" name="手繪多邊形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299" name="手繪多邊形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00" name="手繪多邊形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301" name="手繪多邊形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02" name="手繪多邊形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03" name="手繪多邊形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304" name="手繪多邊形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305" name="手繪多邊形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306" name="手繪多邊形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307" name="手繪多邊形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08" name="手繪多邊形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09" name="手繪多邊形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310" name="手繪多邊形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311" name="手繪多邊形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312" name="手繪多邊形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313" name="手繪多邊形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14" name="手繪多邊形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315" name="手繪多邊形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316" name="手繪多邊形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317" name="手繪多邊形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18" name="手繪多邊形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319" name="手繪多邊形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320" name="手繪多邊形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321" name="手繪多邊形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322" name="手繪多邊形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23" name="手繪多邊形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24" name="手繪多邊形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325" name="手繪多邊形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326" name="手繪多邊形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27" name="手繪多邊形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328" name="手繪多邊形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329" name="手繪多邊形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330" name="手繪多邊形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331" name="手繪多邊形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332" name="手繪多邊形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333" name="手繪多邊形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34" name="手繪多邊形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335" name="手繪多邊形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336" name="手繪多邊形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337" name="手繪多邊形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38" name="手繪多邊形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39" name="手繪多邊形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340" name="手繪多邊形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341" name="手繪多邊形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42" name="手繪多邊形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343" name="手繪多邊形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344" name="手繪多邊形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5" name="手繪多邊形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346" name="手繪多邊形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347" name="手繪多邊形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8" name="手繪多邊形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349" name="手繪多邊形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350" name="手繪多邊形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351" name="手繪多邊形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352" name="手繪多邊形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353" name="手繪多邊形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354" name="手繪多邊形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355" name="手繪多邊形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356" name="手繪多邊形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57" name="手繪多邊形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358" name="手繪多邊形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359" name="手繪多邊形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360" name="手繪多邊形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361" name="手繪多邊形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362" name="手繪多邊形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363" name="手繪多邊形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364" name="手繪多邊形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65" name="手繪多邊形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366" name="手繪多邊形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367" name="手繪多邊形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368" name="手繪多邊形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69" name="手繪多邊形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70" name="手繪多邊形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371" name="手繪多邊形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2" name="手繪多邊形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373" name="手繪多邊形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374" name="手繪多邊形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5" name="手繪多邊形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6" name="手繪多邊形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377" name="手繪多邊形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378" name="手繪多邊形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379" name="手繪多邊形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380" name="手繪多邊形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381" name="手繪多邊形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82" name="手繪多邊形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383" name="手繪多邊形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384" name="手繪多邊形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385" name="手繪多邊形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86" name="手繪多邊形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87" name="手繪多邊形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388" name="手繪多邊形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89" name="手繪多邊形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90" name="手繪多邊形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391" name="手繪多邊形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92" name="手繪多邊形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3" name="手繪多邊形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94" name="手繪多邊形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95" name="手繪多邊形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6" name="手繪多邊形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97" name="手繪多邊形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398" name="手繪多邊形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399" name="手繪多邊形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400" name="手繪多邊形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01" name="手繪多邊形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02" name="手繪多邊形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403" name="手繪多邊形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404" name="手繪多邊形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5" name="手繪多邊形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6" name="手繪多邊形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407" name="手繪多邊形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408" name="手繪多邊形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09" name="手繪多邊形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410" name="手繪多邊形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411" name="手繪多邊形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412" name="手繪多邊形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413" name="手繪多邊形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414" name="手繪多邊形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5" name="手繪多邊形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416" name="手繪多邊形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17" name="手繪多邊形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8" name="手繪多邊形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419" name="手繪多邊形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20" name="手繪多邊形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421" name="手繪多邊形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422" name="手繪多邊形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423" name="手繪多邊形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424" name="手繪多邊形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425" name="手繪多邊形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26" name="手繪多邊形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27" name="手繪多邊形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428" name="手繪多邊形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429" name="手繪多邊形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30" name="手繪多邊形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31" name="手繪多邊形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432" name="手繪多邊形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33" name="手繪多邊形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434" name="手繪多邊形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435" name="手繪多邊形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436" name="手繪多邊形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437" name="手繪多邊形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438" name="手繪多邊形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39" name="手繪多邊形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440" name="手繪多邊形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441" name="手繪多邊形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2" name="手繪多邊形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43" name="手繪多邊形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444" name="手繪多邊形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45" name="手繪多邊形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6" name="手繪多邊形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447" name="手繪多邊形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48" name="手繪多邊形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449" name="手繪多邊形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50" name="手繪多邊形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451" name="手繪多邊形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452" name="手繪多邊形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453" name="手繪多邊形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454" name="手繪多邊形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455" name="手繪多邊形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456" name="手繪多邊形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457" name="手繪多邊形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458" name="手繪多邊形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459" name="手繪多邊形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460" name="手繪多邊形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461" name="手繪多邊形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462" name="手繪多邊形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463" name="手繪多邊形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464" name="手繪多邊形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465" name="手繪多邊形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66" name="手繪多邊形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467" name="手繪多邊形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468" name="手繪多邊形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469" name="手繪多邊形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470" name="手繪多邊形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1" name="手繪多邊形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472" name="手繪多邊形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473" name="手繪多邊形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474" name="手繪多邊形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475" name="手繪多邊形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476" name="手繪多邊形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7" name="手繪多邊形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78" name="手繪多邊形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479" name="手繪多邊形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480" name="手繪多邊形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481" name="手繪多邊形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227" name="手繪多邊形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228" name="手繪多邊形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229" name="手繪多邊形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230" name="手繪多邊形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231" name="手繪多邊形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232" name="手繪多邊形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233" name="手繪多邊形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34" name="手繪多邊形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235" name="手繪多邊形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236" name="手繪多邊形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237" name="手繪多邊形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238" name="手繪多邊形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239" name="手繪多邊形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240" name="手繪多邊形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241" name="手繪多邊形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242" name="手繪多邊形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43" name="手繪多邊形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244" name="手繪多邊形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245" name="手繪多邊形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246" name="手繪多邊形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247" name="手繪多邊形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248" name="手繪多邊形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49" name="手繪多邊形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0" name="手繪多邊形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251" name="手繪多邊形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252" name="手繪多邊形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3" name="手繪多邊形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254" name="手繪多邊形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255" name="手繪多邊形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56" name="手繪多邊形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257" name="手繪多邊形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258" name="手繪多邊形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259" name="矩形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260" name="手繪多邊形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261" name="手繪多邊形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262" name="手繪多邊形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63" name="手繪多邊形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264" name="手繪多邊形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265" name="手繪多邊形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66" name="手繪多邊形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267" name="手繪多邊形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268" name="手繪多邊形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269" name="手繪多邊形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70" name="手繪多邊形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271" name="手繪多邊形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272" name="手繪多邊形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273" name="手繪多邊形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274" name="手繪多邊形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75" name="手繪多邊形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276" name="手繪多邊形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277" name="手繪多邊形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78" name="手繪多邊形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279" name="手繪多邊形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80" name="手繪多邊形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281" name="手繪多邊形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82" name="手繪多邊形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1482" name="手繪多邊形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483" name="手繪多邊形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484" name="手繪多邊形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485" name="手繪多邊形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486" name="手繪多邊形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487" name="手繪多邊形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488" name="手繪多邊形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89" name="手繪多邊形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90" name="手繪多邊形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491" name="手繪多邊形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492" name="手繪多邊形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493" name="手繪多邊形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494" name="手繪多邊形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495" name="手繪多邊形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496" name="手繪多邊形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497" name="手繪多邊形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498" name="手繪多邊形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499" name="手繪多邊形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500" name="手繪多邊形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501" name="手繪多邊形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502" name="手繪多邊形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503" name="手繪多邊形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04" name="手繪多邊形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505" name="手繪多邊形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506" name="手繪多邊形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507" name="手繪多邊形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508" name="手繪多邊形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509" name="手繪多邊形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510" name="手繪多邊形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511" name="手繪多邊形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7421</xdr:colOff>
      <xdr:row>0</xdr:row>
      <xdr:rowOff>409575</xdr:rowOff>
    </xdr:to>
    <xdr:grpSp>
      <xdr:nvGrpSpPr>
        <xdr:cNvPr id="4" name="標題框線" descr="花紋圖樣" title="標題框線"/>
        <xdr:cNvGrpSpPr/>
      </xdr:nvGrpSpPr>
      <xdr:grpSpPr>
        <a:xfrm>
          <a:off x="0" y="0"/>
          <a:ext cx="13971071" cy="409575"/>
          <a:chOff x="0" y="0"/>
          <a:chExt cx="13732946" cy="409575"/>
        </a:xfrm>
        <a:solidFill>
          <a:schemeClr val="tx1">
            <a:lumMod val="75000"/>
            <a:lumOff val="25000"/>
          </a:schemeClr>
        </a:solidFill>
      </xdr:grpSpPr>
      <xdr:grpSp>
        <xdr:nvGrpSpPr>
          <xdr:cNvPr id="2428" name="群組  2427"/>
          <xdr:cNvGrpSpPr/>
        </xdr:nvGrpSpPr>
        <xdr:grpSpPr>
          <a:xfrm>
            <a:off x="0" y="0"/>
            <a:ext cx="11314099" cy="409575"/>
            <a:chOff x="0" y="0"/>
            <a:chExt cx="11267015" cy="409575"/>
          </a:xfrm>
          <a:grpFill/>
        </xdr:grpSpPr>
        <xdr:grpSp>
          <xdr:nvGrpSpPr>
            <xdr:cNvPr id="2429" name="群組  3"/>
            <xdr:cNvGrpSpPr>
              <a:grpSpLocks noChangeAspect="1"/>
            </xdr:cNvGrpSpPr>
          </xdr:nvGrpSpPr>
          <xdr:grpSpPr bwMode="auto">
            <a:xfrm>
              <a:off x="0" y="0"/>
              <a:ext cx="10058400" cy="409575"/>
              <a:chOff x="60" y="110"/>
              <a:chExt cx="1056" cy="43"/>
            </a:xfrm>
            <a:grpFill/>
          </xdr:grpSpPr>
          <xdr:grpSp>
            <xdr:nvGrpSpPr>
              <xdr:cNvPr id="2460" name="群組  204"/>
              <xdr:cNvGrpSpPr>
                <a:grpSpLocks/>
              </xdr:cNvGrpSpPr>
            </xdr:nvGrpSpPr>
            <xdr:grpSpPr bwMode="auto">
              <a:xfrm>
                <a:off x="60" y="110"/>
                <a:ext cx="1056" cy="43"/>
                <a:chOff x="60" y="110"/>
                <a:chExt cx="1056" cy="43"/>
              </a:xfrm>
              <a:grpFill/>
            </xdr:grpSpPr>
            <xdr:sp macro="" textlink="">
              <xdr:nvSpPr>
                <xdr:cNvPr id="2517" name="手繪多邊形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518" name="手繪多邊形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519" name="手繪多邊形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520" name="手繪多邊形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521" name="手繪多邊形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22" name="手繪多邊形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523" name="手繪多邊形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24" name="手繪多邊形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25" name="手繪多邊形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26" name="手繪多邊形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27" name="手繪多邊形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28" name="手繪多邊形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529" name="手繪多邊形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530" name="手繪多邊形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531" name="手繪多邊形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32" name="手繪多邊形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533" name="手繪多邊形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34" name="手繪多邊形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35" name="手繪多邊形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36" name="手繪多邊形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37" name="手繪多邊形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38" name="手繪多邊形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539" name="手繪多邊形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40" name="手繪多邊形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541" name="手繪多邊形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42" name="手繪多邊形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43" name="手繪多邊形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44" name="手繪多邊形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545" name="手繪多邊形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546" name="手繪多邊形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47" name="手繪多邊形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48" name="手繪多邊形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549" name="手繪多邊形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550" name="手繪多邊形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551" name="手繪多邊形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52" name="手繪多邊形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553" name="手繪多邊形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554" name="手繪多邊形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555" name="手繪多邊形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556" name="手繪多邊形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57" name="手繪多邊形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58" name="手繪多邊形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59" name="手繪多邊形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60" name="手繪多邊形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61" name="手繪多邊形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562" name="手繪多邊形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563" name="手繪多邊形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64" name="手繪多邊形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565" name="手繪多邊形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566" name="手繪多邊形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567" name="手繪多邊形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68" name="手繪多邊形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569" name="手繪多邊形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570" name="手繪多邊形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571" name="手繪多邊形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72" name="手繪多邊形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73" name="手繪多邊形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574" name="手繪多邊形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575" name="手繪多邊形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76" name="手繪多邊形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577" name="手繪多邊形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578" name="手繪多邊形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79" name="手繪多邊形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580" name="手繪多邊形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581" name="手繪多邊形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82" name="手繪多邊形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583" name="手繪多邊形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584" name="手繪多邊形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585" name="手繪多邊形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586" name="手繪多邊形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587" name="手繪多邊形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588" name="手繪多邊形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589" name="手繪多邊形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590" name="手繪多邊形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91" name="手繪多邊形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592" name="手繪多邊形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93" name="手繪多邊形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594" name="手繪多邊形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595" name="手繪多邊形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596" name="手繪多邊形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597" name="手繪多邊形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598" name="手繪多邊形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99" name="手繪多邊形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600" name="手繪多邊形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601" name="手繪多邊形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602" name="手繪多邊形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3" name="手繪多邊形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4" name="手繪多邊形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605" name="手繪多邊形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6" name="手繪多邊形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607" name="手繪多邊形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608" name="手繪多邊形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9" name="手繪多邊形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10" name="手繪多邊形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611" name="手繪多邊形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612" name="手繪多邊形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613" name="手繪多邊形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614" name="手繪多邊形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615" name="手繪多邊形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616" name="手繪多邊形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617" name="手繪多邊形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618" name="手繪多邊形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619" name="手繪多邊形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620" name="手繪多邊形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1" name="手繪多邊形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22" name="手繪多邊形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23" name="手繪多邊形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624" name="手繪多邊形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25" name="手繪多邊形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6" name="手繪多邊形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27" name="手繪多邊形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628" name="手繪多邊形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629" name="手繪多邊形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30" name="手繪多邊形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31" name="手繪多邊形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632" name="手繪多邊形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633" name="手繪多邊形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634" name="手繪多邊形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35" name="手繪多邊形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636" name="手繪多邊形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637" name="手繪多邊形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638" name="手繪多邊形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39" name="手繪多邊形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40" name="手繪多邊形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641" name="手繪多邊形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642" name="手繪多邊形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43" name="手繪多邊形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644" name="手繪多邊形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645" name="手繪多邊形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646" name="手繪多邊形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647" name="手繪多邊形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648" name="手繪多邊形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49" name="手繪多邊形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650" name="手繪多邊形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51" name="手繪多邊形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52" name="手繪多邊形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653" name="手繪多邊形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54" name="手繪多邊形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655" name="手繪多邊形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656" name="手繪多邊形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657" name="手繪多邊形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658" name="手繪多邊形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659" name="手繪多邊形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0" name="手繪多邊形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1" name="手繪多邊形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662" name="手繪多邊形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63" name="手繪多邊形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4" name="手繪多邊形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5" name="手繪多邊形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66" name="手繪多邊形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67" name="手繪多邊形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668" name="手繪多邊形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669" name="手繪多邊形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670" name="手繪多邊形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671" name="手繪多邊形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672" name="手繪多邊形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3" name="手繪多邊形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674" name="手繪多邊形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675" name="手繪多邊形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76" name="手繪多邊形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77" name="手繪多邊形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678" name="手繪多邊形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9" name="手繪多邊形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80" name="手繪多邊形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681" name="手繪多邊形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2" name="手繪多邊形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683" name="手繪多邊形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4" name="手繪多邊形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685" name="手繪多邊形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686" name="手繪多邊形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687" name="手繪多邊形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688" name="手繪多邊形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689" name="手繪多邊形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690" name="手繪多邊形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691" name="手繪多邊形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692" name="手繪多邊形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693" name="手繪多邊形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694" name="手繪多邊形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695" name="手繪多邊形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696" name="手繪多邊形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697" name="手繪多邊形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698" name="手繪多邊形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699" name="手繪多邊形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00" name="手繪多邊形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701" name="手繪多邊形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702" name="手繪多邊形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703" name="手繪多邊形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704" name="手繪多邊形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05" name="手繪多邊形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706" name="手繪多邊形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707" name="手繪多邊形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708" name="手繪多邊形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709" name="手繪多邊形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710" name="手繪多邊形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11" name="手繪多邊形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12" name="手繪多邊形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713" name="手繪多邊形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714" name="手繪多邊形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715" name="手繪多邊形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461" name="手繪多邊形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462" name="手繪多邊形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463" name="手繪多邊形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464" name="手繪多邊形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465" name="手繪多邊形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466" name="手繪多邊形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467" name="手繪多邊形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68" name="手繪多邊形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469" name="手繪多邊形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470" name="手繪多邊形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471" name="手繪多邊形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472" name="手繪多邊形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473" name="手繪多邊形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474" name="手繪多邊形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475" name="手繪多邊形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476" name="手繪多邊形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77" name="手繪多邊形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478" name="手繪多邊形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479" name="手繪多邊形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480" name="手繪多邊形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481" name="手繪多邊形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82" name="手繪多邊形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3" name="手繪多邊形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4" name="手繪多邊形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485" name="手繪多邊形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486" name="手繪多邊形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7" name="手繪多邊形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488" name="手繪多邊形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489" name="手繪多邊形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0" name="手繪多邊形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491" name="手繪多邊形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492" name="手繪多邊形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493" name="矩形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494" name="手繪多邊形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495" name="手繪多邊形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496" name="手繪多邊形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7" name="手繪多邊形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498" name="手繪多邊形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499" name="手繪多邊形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00" name="手繪多邊形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501" name="手繪多邊形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502" name="手繪多邊形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503" name="手繪多邊形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04" name="手繪多邊形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505" name="手繪多邊形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506" name="手繪多邊形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507" name="手繪多邊形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508" name="手繪多邊形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09" name="手繪多邊形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510" name="手繪多邊形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511" name="手繪多邊形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12" name="手繪多邊形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513" name="手繪多邊形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14" name="手繪多邊形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515" name="手繪多邊形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16" name="手繪多邊形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430" name="手繪多邊形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1" name="手繪多邊形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2" name="手繪多邊形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33" name="手繪多邊形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34" name="手繪多邊形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35" name="手繪多邊形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36" name="手繪多邊形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7" name="手繪多邊形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8" name="手繪多邊形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39" name="手繪多邊形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40" name="手繪多邊形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41" name="手繪多邊形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42" name="手繪多邊形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43" name="手繪多邊形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44" name="手繪多邊形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45" name="手繪多邊形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46" name="手繪多邊形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47" name="手繪多邊形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48" name="手繪多邊形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49" name="手繪多邊形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50" name="手繪多邊形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51" name="手繪多邊形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52" name="手繪多邊形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53" name="手繪多邊形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54" name="手繪多邊形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55" name="手繪多邊形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56" name="手繪多邊形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57" name="手繪多邊形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58" name="手繪多邊形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59" name="手繪多邊形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716" name="手繪多邊形 20"/>
          <xdr:cNvSpPr>
            <a:spLocks/>
          </xdr:cNvSpPr>
        </xdr:nvSpPr>
        <xdr:spPr bwMode="auto">
          <a:xfrm>
            <a:off x="11974552" y="360576"/>
            <a:ext cx="38226"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717" name="手繪多邊形 21"/>
          <xdr:cNvSpPr>
            <a:spLocks/>
          </xdr:cNvSpPr>
        </xdr:nvSpPr>
        <xdr:spPr bwMode="auto">
          <a:xfrm>
            <a:off x="12022335" y="351087"/>
            <a:ext cx="38226"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718" name="手繪多邊形 22"/>
          <xdr:cNvSpPr>
            <a:spLocks/>
          </xdr:cNvSpPr>
        </xdr:nvSpPr>
        <xdr:spPr bwMode="auto">
          <a:xfrm>
            <a:off x="11926771" y="341598"/>
            <a:ext cx="38226"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719" name="手繪多邊形 23"/>
          <xdr:cNvSpPr>
            <a:spLocks/>
          </xdr:cNvSpPr>
        </xdr:nvSpPr>
        <xdr:spPr bwMode="auto">
          <a:xfrm>
            <a:off x="12232577" y="341598"/>
            <a:ext cx="38226"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720" name="手繪多邊形 24"/>
          <xdr:cNvSpPr>
            <a:spLocks/>
          </xdr:cNvSpPr>
        </xdr:nvSpPr>
        <xdr:spPr bwMode="auto">
          <a:xfrm>
            <a:off x="12137012"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21" name="手繪多邊形 25"/>
          <xdr:cNvSpPr>
            <a:spLocks/>
          </xdr:cNvSpPr>
        </xdr:nvSpPr>
        <xdr:spPr bwMode="auto">
          <a:xfrm>
            <a:off x="12184795" y="360576"/>
            <a:ext cx="28669"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722" name="手繪多邊形 29"/>
          <xdr:cNvSpPr>
            <a:spLocks/>
          </xdr:cNvSpPr>
        </xdr:nvSpPr>
        <xdr:spPr bwMode="auto">
          <a:xfrm>
            <a:off x="13685163" y="75911"/>
            <a:ext cx="28669"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23" name="手繪多邊形 30"/>
          <xdr:cNvSpPr>
            <a:spLocks/>
          </xdr:cNvSpPr>
        </xdr:nvSpPr>
        <xdr:spPr bwMode="auto">
          <a:xfrm>
            <a:off x="12471489"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24" name="手繪多邊形 31"/>
          <xdr:cNvSpPr>
            <a:spLocks/>
          </xdr:cNvSpPr>
        </xdr:nvSpPr>
        <xdr:spPr bwMode="auto">
          <a:xfrm>
            <a:off x="11687858" y="75911"/>
            <a:ext cx="28669"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725" name="手繪多邊形 32"/>
          <xdr:cNvSpPr>
            <a:spLocks/>
          </xdr:cNvSpPr>
        </xdr:nvSpPr>
        <xdr:spPr bwMode="auto">
          <a:xfrm>
            <a:off x="12461934" y="113866"/>
            <a:ext cx="38226"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726" name="手繪多邊形 33"/>
          <xdr:cNvSpPr>
            <a:spLocks/>
          </xdr:cNvSpPr>
        </xdr:nvSpPr>
        <xdr:spPr bwMode="auto">
          <a:xfrm>
            <a:off x="12433264" y="170799"/>
            <a:ext cx="47783"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727" name="手繪多邊形 34"/>
          <xdr:cNvSpPr>
            <a:spLocks/>
          </xdr:cNvSpPr>
        </xdr:nvSpPr>
        <xdr:spPr bwMode="auto">
          <a:xfrm>
            <a:off x="11697414" y="28467"/>
            <a:ext cx="28669"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728" name="手繪多邊形 35"/>
          <xdr:cNvSpPr>
            <a:spLocks/>
          </xdr:cNvSpPr>
        </xdr:nvSpPr>
        <xdr:spPr bwMode="auto">
          <a:xfrm>
            <a:off x="11716528"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29" name="手繪多邊形 37"/>
          <xdr:cNvSpPr>
            <a:spLocks/>
          </xdr:cNvSpPr>
        </xdr:nvSpPr>
        <xdr:spPr bwMode="auto">
          <a:xfrm>
            <a:off x="11697414" y="113866"/>
            <a:ext cx="38226"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730" name="手繪多邊形 38"/>
          <xdr:cNvSpPr>
            <a:spLocks/>
          </xdr:cNvSpPr>
        </xdr:nvSpPr>
        <xdr:spPr bwMode="auto">
          <a:xfrm>
            <a:off x="12901532" y="28467"/>
            <a:ext cx="28669"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731" name="手繪多邊形 39"/>
          <xdr:cNvSpPr>
            <a:spLocks/>
          </xdr:cNvSpPr>
        </xdr:nvSpPr>
        <xdr:spPr bwMode="auto">
          <a:xfrm>
            <a:off x="12471489" y="75911"/>
            <a:ext cx="38226"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32" name="手繪多邊形 40"/>
          <xdr:cNvSpPr>
            <a:spLocks/>
          </xdr:cNvSpPr>
        </xdr:nvSpPr>
        <xdr:spPr bwMode="auto">
          <a:xfrm>
            <a:off x="13637381" y="170799"/>
            <a:ext cx="57339"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733" name="手繪多邊形 41"/>
          <xdr:cNvSpPr>
            <a:spLocks/>
          </xdr:cNvSpPr>
        </xdr:nvSpPr>
        <xdr:spPr bwMode="auto">
          <a:xfrm>
            <a:off x="12901532" y="75911"/>
            <a:ext cx="28669"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734" name="手繪多邊形 42"/>
          <xdr:cNvSpPr>
            <a:spLocks/>
          </xdr:cNvSpPr>
        </xdr:nvSpPr>
        <xdr:spPr bwMode="auto">
          <a:xfrm>
            <a:off x="13675607" y="113866"/>
            <a:ext cx="38226"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735" name="手繪多邊形 43"/>
          <xdr:cNvSpPr>
            <a:spLocks/>
          </xdr:cNvSpPr>
        </xdr:nvSpPr>
        <xdr:spPr bwMode="auto">
          <a:xfrm>
            <a:off x="12901532" y="113866"/>
            <a:ext cx="38226"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736" name="手繪多邊形 44"/>
          <xdr:cNvSpPr>
            <a:spLocks/>
          </xdr:cNvSpPr>
        </xdr:nvSpPr>
        <xdr:spPr bwMode="auto">
          <a:xfrm>
            <a:off x="13685163"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37" name="手繪多邊形 45"/>
          <xdr:cNvSpPr>
            <a:spLocks/>
          </xdr:cNvSpPr>
        </xdr:nvSpPr>
        <xdr:spPr bwMode="auto">
          <a:xfrm>
            <a:off x="12930201"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38" name="手繪多邊形 48"/>
          <xdr:cNvSpPr>
            <a:spLocks/>
          </xdr:cNvSpPr>
        </xdr:nvSpPr>
        <xdr:spPr bwMode="auto">
          <a:xfrm>
            <a:off x="11859874" y="313132"/>
            <a:ext cx="57339"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739" name="手繪多邊形 49"/>
          <xdr:cNvSpPr>
            <a:spLocks/>
          </xdr:cNvSpPr>
        </xdr:nvSpPr>
        <xdr:spPr bwMode="auto">
          <a:xfrm>
            <a:off x="13188226" y="360576"/>
            <a:ext cx="28669"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740" name="手繪多邊形 50"/>
          <xdr:cNvSpPr>
            <a:spLocks/>
          </xdr:cNvSpPr>
        </xdr:nvSpPr>
        <xdr:spPr bwMode="auto">
          <a:xfrm>
            <a:off x="13130888" y="341598"/>
            <a:ext cx="38226"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741" name="手繪多邊形 52"/>
          <xdr:cNvSpPr>
            <a:spLocks/>
          </xdr:cNvSpPr>
        </xdr:nvSpPr>
        <xdr:spPr bwMode="auto">
          <a:xfrm>
            <a:off x="12280360" y="313132"/>
            <a:ext cx="47783"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742" name="手繪多邊形 55"/>
          <xdr:cNvSpPr>
            <a:spLocks/>
          </xdr:cNvSpPr>
        </xdr:nvSpPr>
        <xdr:spPr bwMode="auto">
          <a:xfrm>
            <a:off x="13494034" y="313132"/>
            <a:ext cx="47783"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743" name="手繪多邊形 56"/>
          <xdr:cNvSpPr>
            <a:spLocks/>
          </xdr:cNvSpPr>
        </xdr:nvSpPr>
        <xdr:spPr bwMode="auto">
          <a:xfrm>
            <a:off x="13073549" y="313132"/>
            <a:ext cx="47783"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744" name="手繪多邊形 57"/>
          <xdr:cNvSpPr>
            <a:spLocks/>
          </xdr:cNvSpPr>
        </xdr:nvSpPr>
        <xdr:spPr bwMode="auto">
          <a:xfrm>
            <a:off x="13398469" y="360576"/>
            <a:ext cx="28669"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745" name="手繪多邊形 58"/>
          <xdr:cNvSpPr>
            <a:spLocks/>
          </xdr:cNvSpPr>
        </xdr:nvSpPr>
        <xdr:spPr bwMode="auto">
          <a:xfrm>
            <a:off x="13446251" y="341598"/>
            <a:ext cx="38226"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746" name="手繪多邊形 59"/>
          <xdr:cNvSpPr>
            <a:spLocks/>
          </xdr:cNvSpPr>
        </xdr:nvSpPr>
        <xdr:spPr bwMode="auto">
          <a:xfrm>
            <a:off x="13350686"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47" name="手繪多邊形 60"/>
          <xdr:cNvSpPr>
            <a:spLocks/>
          </xdr:cNvSpPr>
        </xdr:nvSpPr>
        <xdr:spPr bwMode="auto">
          <a:xfrm>
            <a:off x="13236009" y="351087"/>
            <a:ext cx="28669"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748" name="手繪多邊形 61"/>
          <xdr:cNvSpPr>
            <a:spLocks/>
          </xdr:cNvSpPr>
        </xdr:nvSpPr>
        <xdr:spPr bwMode="auto">
          <a:xfrm>
            <a:off x="13723389" y="94888"/>
            <a:ext cx="955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749" name="手繪多邊形 62"/>
          <xdr:cNvSpPr>
            <a:spLocks/>
          </xdr:cNvSpPr>
        </xdr:nvSpPr>
        <xdr:spPr bwMode="auto">
          <a:xfrm>
            <a:off x="11305599" y="0"/>
            <a:ext cx="382260"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750" name="手繪多邊形 63"/>
          <xdr:cNvSpPr>
            <a:spLocks/>
          </xdr:cNvSpPr>
        </xdr:nvSpPr>
        <xdr:spPr bwMode="auto">
          <a:xfrm>
            <a:off x="11468059" y="161310"/>
            <a:ext cx="38226"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751" name="手繪多邊形 64"/>
          <xdr:cNvSpPr>
            <a:spLocks/>
          </xdr:cNvSpPr>
        </xdr:nvSpPr>
        <xdr:spPr bwMode="auto">
          <a:xfrm>
            <a:off x="11372494" y="0"/>
            <a:ext cx="38226"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752" name="手繪多邊形 65"/>
          <xdr:cNvSpPr>
            <a:spLocks/>
          </xdr:cNvSpPr>
        </xdr:nvSpPr>
        <xdr:spPr bwMode="auto">
          <a:xfrm>
            <a:off x="11554068" y="0"/>
            <a:ext cx="57339"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753" name="手繪多邊形 66"/>
          <xdr:cNvSpPr>
            <a:spLocks/>
          </xdr:cNvSpPr>
        </xdr:nvSpPr>
        <xdr:spPr bwMode="auto">
          <a:xfrm>
            <a:off x="11936326" y="113866"/>
            <a:ext cx="28669"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4" name="手繪多邊形 73"/>
          <xdr:cNvSpPr>
            <a:spLocks/>
          </xdr:cNvSpPr>
        </xdr:nvSpPr>
        <xdr:spPr bwMode="auto">
          <a:xfrm>
            <a:off x="13388912" y="0"/>
            <a:ext cx="1911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755" name="手繪多邊形 74"/>
          <xdr:cNvSpPr>
            <a:spLocks noEditPoints="1"/>
          </xdr:cNvSpPr>
        </xdr:nvSpPr>
        <xdr:spPr bwMode="auto">
          <a:xfrm>
            <a:off x="13188226" y="0"/>
            <a:ext cx="200686"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756" name="手繪多邊形 75"/>
          <xdr:cNvSpPr>
            <a:spLocks/>
          </xdr:cNvSpPr>
        </xdr:nvSpPr>
        <xdr:spPr bwMode="auto">
          <a:xfrm>
            <a:off x="13188226"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757" name="手繪多邊形 76"/>
          <xdr:cNvSpPr>
            <a:spLocks/>
          </xdr:cNvSpPr>
        </xdr:nvSpPr>
        <xdr:spPr bwMode="auto">
          <a:xfrm>
            <a:off x="13446251" y="113866"/>
            <a:ext cx="1911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758" name="手繪多邊形 78"/>
          <xdr:cNvSpPr>
            <a:spLocks/>
          </xdr:cNvSpPr>
        </xdr:nvSpPr>
        <xdr:spPr bwMode="auto">
          <a:xfrm>
            <a:off x="13150000" y="113866"/>
            <a:ext cx="1911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9" name="手繪多邊形 79"/>
          <xdr:cNvSpPr>
            <a:spLocks/>
          </xdr:cNvSpPr>
        </xdr:nvSpPr>
        <xdr:spPr bwMode="auto">
          <a:xfrm>
            <a:off x="12672176" y="161310"/>
            <a:ext cx="38226"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760" name="手繪多邊形 80"/>
          <xdr:cNvSpPr>
            <a:spLocks/>
          </xdr:cNvSpPr>
        </xdr:nvSpPr>
        <xdr:spPr bwMode="auto">
          <a:xfrm>
            <a:off x="12232577" y="113866"/>
            <a:ext cx="1911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761" name="手繪多邊形 81"/>
          <xdr:cNvSpPr>
            <a:spLocks/>
          </xdr:cNvSpPr>
        </xdr:nvSpPr>
        <xdr:spPr bwMode="auto">
          <a:xfrm>
            <a:off x="12509715" y="0"/>
            <a:ext cx="382260"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762" name="手繪多邊形 82"/>
          <xdr:cNvSpPr>
            <a:spLocks noEditPoints="1"/>
          </xdr:cNvSpPr>
        </xdr:nvSpPr>
        <xdr:spPr bwMode="auto">
          <a:xfrm>
            <a:off x="11984109" y="0"/>
            <a:ext cx="229355"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763" name="手繪多邊形 83"/>
          <xdr:cNvSpPr>
            <a:spLocks/>
          </xdr:cNvSpPr>
        </xdr:nvSpPr>
        <xdr:spPr bwMode="auto">
          <a:xfrm>
            <a:off x="12576611" y="0"/>
            <a:ext cx="47783"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764" name="手繪多邊形 84"/>
          <xdr:cNvSpPr>
            <a:spLocks/>
          </xdr:cNvSpPr>
        </xdr:nvSpPr>
        <xdr:spPr bwMode="auto">
          <a:xfrm>
            <a:off x="12777297" y="0"/>
            <a:ext cx="38226"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765" name="手繪多邊形 90"/>
          <xdr:cNvSpPr>
            <a:spLocks/>
          </xdr:cNvSpPr>
        </xdr:nvSpPr>
        <xdr:spPr bwMode="auto">
          <a:xfrm>
            <a:off x="11477615"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6" name="手繪多邊形 91"/>
          <xdr:cNvSpPr>
            <a:spLocks/>
          </xdr:cNvSpPr>
        </xdr:nvSpPr>
        <xdr:spPr bwMode="auto">
          <a:xfrm>
            <a:off x="12691289"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7" name="手繪多邊形 94"/>
          <xdr:cNvSpPr>
            <a:spLocks/>
          </xdr:cNvSpPr>
        </xdr:nvSpPr>
        <xdr:spPr bwMode="auto">
          <a:xfrm>
            <a:off x="11315155" y="227732"/>
            <a:ext cx="353590"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768" name="手繪多邊形 95"/>
          <xdr:cNvSpPr>
            <a:spLocks/>
          </xdr:cNvSpPr>
        </xdr:nvSpPr>
        <xdr:spPr bwMode="auto">
          <a:xfrm>
            <a:off x="12528829" y="227732"/>
            <a:ext cx="344034"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769" name="手繪多邊形 96"/>
          <xdr:cNvSpPr>
            <a:spLocks noEditPoints="1"/>
          </xdr:cNvSpPr>
        </xdr:nvSpPr>
        <xdr:spPr bwMode="auto">
          <a:xfrm>
            <a:off x="12844192" y="0"/>
            <a:ext cx="888754"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0" name="手繪多邊形 97"/>
          <xdr:cNvSpPr>
            <a:spLocks noEditPoints="1"/>
          </xdr:cNvSpPr>
        </xdr:nvSpPr>
        <xdr:spPr bwMode="auto">
          <a:xfrm>
            <a:off x="11630519" y="0"/>
            <a:ext cx="898309"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1" name="手繪多邊形 98"/>
          <xdr:cNvSpPr>
            <a:spLocks/>
          </xdr:cNvSpPr>
        </xdr:nvSpPr>
        <xdr:spPr bwMode="auto">
          <a:xfrm>
            <a:off x="13083105" y="0"/>
            <a:ext cx="449155"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772" name="手繪多邊形 99"/>
          <xdr:cNvSpPr>
            <a:spLocks/>
          </xdr:cNvSpPr>
        </xdr:nvSpPr>
        <xdr:spPr bwMode="auto">
          <a:xfrm>
            <a:off x="11878988" y="0"/>
            <a:ext cx="439598"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10</xdr:col>
      <xdr:colOff>171452</xdr:colOff>
      <xdr:row>2</xdr:row>
      <xdr:rowOff>200025</xdr:rowOff>
    </xdr:from>
    <xdr:to>
      <xdr:col>12</xdr:col>
      <xdr:colOff>13337</xdr:colOff>
      <xdr:row>2</xdr:row>
      <xdr:rowOff>474345</xdr:rowOff>
    </xdr:to>
    <xdr:sp macro="" textlink="">
      <xdr:nvSpPr>
        <xdr:cNvPr id="2777" name="派對總覽" descr="&quot;&quot;" title="總覽 (導覽按鈕)">
          <a:hlinkClick xmlns:r="http://schemas.openxmlformats.org/officeDocument/2006/relationships" r:id="rId1" tooltip="按一下以檢視派對總覽"/>
        </xdr:cNvPr>
        <xdr:cNvSpPr/>
      </xdr:nvSpPr>
      <xdr:spPr>
        <a:xfrm>
          <a:off x="11715752"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派對總覽</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7421</xdr:colOff>
      <xdr:row>0</xdr:row>
      <xdr:rowOff>409575</xdr:rowOff>
    </xdr:to>
    <xdr:grpSp>
      <xdr:nvGrpSpPr>
        <xdr:cNvPr id="2258" name="群組 2257" descr="花紋圖樣" title="標題框線"/>
        <xdr:cNvGrpSpPr/>
      </xdr:nvGrpSpPr>
      <xdr:grpSpPr>
        <a:xfrm>
          <a:off x="0" y="0"/>
          <a:ext cx="14037746" cy="409575"/>
          <a:chOff x="0" y="0"/>
          <a:chExt cx="13675796" cy="409575"/>
        </a:xfrm>
        <a:solidFill>
          <a:schemeClr val="tx1">
            <a:lumMod val="75000"/>
            <a:lumOff val="25000"/>
          </a:schemeClr>
        </a:solidFill>
      </xdr:grpSpPr>
      <xdr:grpSp>
        <xdr:nvGrpSpPr>
          <xdr:cNvPr id="2259" name="群組 2258"/>
          <xdr:cNvGrpSpPr/>
        </xdr:nvGrpSpPr>
        <xdr:grpSpPr>
          <a:xfrm>
            <a:off x="0" y="0"/>
            <a:ext cx="11267015" cy="409575"/>
            <a:chOff x="0" y="0"/>
            <a:chExt cx="11267015" cy="409575"/>
          </a:xfrm>
          <a:grpFill/>
        </xdr:grpSpPr>
        <xdr:grpSp>
          <xdr:nvGrpSpPr>
            <xdr:cNvPr id="2317" name="群組 3"/>
            <xdr:cNvGrpSpPr>
              <a:grpSpLocks noChangeAspect="1"/>
            </xdr:cNvGrpSpPr>
          </xdr:nvGrpSpPr>
          <xdr:grpSpPr bwMode="auto">
            <a:xfrm>
              <a:off x="0" y="0"/>
              <a:ext cx="10058400" cy="409575"/>
              <a:chOff x="60" y="110"/>
              <a:chExt cx="1056" cy="43"/>
            </a:xfrm>
            <a:grpFill/>
          </xdr:grpSpPr>
          <xdr:grpSp>
            <xdr:nvGrpSpPr>
              <xdr:cNvPr id="2348" name="群組 204"/>
              <xdr:cNvGrpSpPr>
                <a:grpSpLocks/>
              </xdr:cNvGrpSpPr>
            </xdr:nvGrpSpPr>
            <xdr:grpSpPr bwMode="auto">
              <a:xfrm>
                <a:off x="60" y="110"/>
                <a:ext cx="1056" cy="43"/>
                <a:chOff x="60" y="110"/>
                <a:chExt cx="1056" cy="43"/>
              </a:xfrm>
              <a:grpFill/>
            </xdr:grpSpPr>
            <xdr:sp macro="" textlink="">
              <xdr:nvSpPr>
                <xdr:cNvPr id="2405" name="手繪多邊形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406" name="手繪多邊形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407" name="手繪多邊形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408" name="手繪多邊形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409" name="手繪多邊形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10" name="手繪多邊形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411" name="手繪多邊形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12" name="手繪多邊形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13" name="手繪多邊形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414" name="手繪多邊形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15" name="手繪多邊形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16" name="手繪多邊形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417" name="手繪多邊形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418" name="手繪多邊形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419" name="手繪多邊形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420" name="手繪多邊形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421" name="手繪多邊形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422" name="手繪多邊形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23" name="手繪多邊形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424" name="手繪多邊形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25" name="手繪多邊形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26" name="手繪多邊形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427" name="手繪多邊形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28" name="手繪多邊形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429" name="手繪多邊形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0" name="手繪多邊形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1" name="手繪多邊形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32" name="手繪多邊形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433" name="手繪多邊形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434" name="手繪多邊形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435" name="手繪多邊形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6" name="手繪多邊形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437" name="手繪多邊形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438" name="手繪多邊形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9" name="手繪多邊形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40" name="手繪多邊形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41" name="手繪多邊形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42" name="手繪多邊形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43" name="手繪多邊形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44" name="手繪多邊形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45" name="手繪多邊形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46" name="手繪多邊形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447" name="手繪多邊形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48" name="手繪多邊形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449" name="手繪多邊形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50" name="手繪多邊形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51" name="手繪多邊形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452" name="手繪多邊形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453" name="手繪多邊形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454" name="手繪多邊形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455" name="手繪多邊形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56" name="手繪多邊形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57" name="手繪多邊形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58" name="手繪多邊形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59" name="手繪多邊形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60" name="手繪多邊形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61" name="手繪多邊形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62" name="手繪多邊形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463" name="手繪多邊形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64" name="手繪多邊形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465" name="手繪多邊形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466" name="手繪多邊形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67" name="手繪多邊形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468" name="手繪多邊形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469" name="手繪多邊形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0" name="手繪多邊形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471" name="手繪多邊形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472" name="手繪多邊形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473" name="手繪多邊形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74" name="手繪多邊形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75" name="手繪多邊形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76" name="手繪多邊形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77" name="手繪多邊形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478" name="手繪多邊形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9" name="手繪多邊形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80" name="手繪多邊形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481" name="手繪多邊形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82" name="手繪多邊形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483" name="手繪多邊形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84" name="手繪多邊形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85" name="手繪多邊形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486" name="手繪多邊形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87" name="手繪多邊形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488" name="手繪多邊形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489" name="手繪多邊形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490" name="手繪多邊形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1" name="手繪多邊形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2" name="手繪多邊形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493" name="手繪多邊形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4" name="手繪多邊形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495" name="手繪多邊形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96" name="手繪多邊形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7" name="手繪多邊形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8" name="手繪多邊形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499" name="手繪多邊形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500" name="手繪多邊形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501" name="手繪多邊形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502" name="手繪多邊形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503" name="手繪多邊形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04" name="手繪多邊形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505" name="手繪多邊形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506" name="手繪多邊形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507" name="手繪多邊形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08" name="手繪多邊形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09" name="手繪多邊形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10" name="手繪多邊形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1" name="手繪多邊形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12" name="手繪多邊形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13" name="手繪多邊形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14" name="手繪多邊形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5" name="手繪多邊形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16" name="手繪多邊形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17" name="手繪多邊形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8" name="手繪多邊形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9" name="手繪多邊形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520" name="手繪多邊形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521" name="手繪多邊形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522" name="手繪多邊形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23" name="手繪多邊形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24" name="手繪多邊形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525" name="手繪多邊形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526" name="手繪多邊形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7" name="手繪多邊形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8" name="手繪多邊形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529" name="手繪多邊形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530" name="手繪多邊形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1" name="手繪多邊形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532" name="手繪多邊形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533" name="手繪多邊形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534" name="手繪多邊形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535" name="手繪多邊形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36" name="手繪多邊形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37" name="手繪多邊形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538" name="手繪多邊形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9" name="手繪多邊形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40" name="手繪多邊形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541" name="手繪多邊形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42" name="手繪多邊形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543" name="手繪多邊形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544" name="手繪多邊形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545" name="手繪多邊形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546" name="手繪多邊形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47" name="手繪多邊形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48" name="手繪多邊形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49" name="手繪多邊形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550" name="手繪多邊形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51" name="手繪多邊形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52" name="手繪多邊形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53" name="手繪多邊形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54" name="手繪多邊形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55" name="手繪多邊形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556" name="手繪多邊形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557" name="手繪多邊形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558" name="手繪多邊形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559" name="手繪多邊形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560" name="手繪多邊形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1" name="手繪多邊形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62" name="手繪多邊形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63" name="手繪多邊形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4" name="手繪多邊形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65" name="手繪多邊形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566" name="手繪多邊形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7" name="手繪多邊形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8" name="手繪多邊形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569" name="手繪多邊形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0" name="手繪多邊形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571" name="手繪多邊形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2" name="手繪多邊形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573" name="手繪多邊形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574" name="手繪多邊形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575" name="手繪多邊形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576" name="手繪多邊形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577" name="手繪多邊形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578" name="手繪多邊形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79" name="手繪多邊形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580" name="手繪多邊形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581" name="手繪多邊形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582" name="手繪多邊形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583" name="手繪多邊形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84" name="手繪多邊形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585" name="手繪多邊形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586" name="手繪多邊形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587" name="手繪多邊形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88" name="手繪多邊形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589" name="手繪多邊形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590" name="手繪多邊形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591" name="手繪多邊形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592" name="手繪多邊形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3" name="手繪多邊形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594" name="手繪多邊形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595" name="手繪多邊形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596" name="手繪多邊形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597" name="手繪多邊形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598" name="手繪多邊形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9" name="手繪多邊形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600" name="手繪多邊形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601" name="手繪多邊形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602" name="手繪多邊形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603" name="手繪多邊形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349" name="手繪多邊形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350" name="手繪多邊形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351" name="手繪多邊形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352" name="手繪多邊形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353" name="手繪多邊形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354" name="手繪多邊形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355" name="手繪多邊形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56" name="手繪多邊形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357" name="手繪多邊形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358" name="手繪多邊形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359" name="手繪多邊形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360" name="手繪多邊形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361" name="手繪多邊形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362" name="手繪多邊形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363" name="手繪多邊形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364" name="手繪多邊形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65" name="手繪多邊形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366" name="手繪多邊形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367" name="手繪多邊形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368" name="手繪多邊形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369" name="手繪多邊形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70" name="手繪多邊形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1" name="手繪多邊形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2" name="手繪多邊形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373" name="手繪多邊形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374" name="手繪多邊形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5" name="手繪多邊形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376" name="手繪多邊形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377" name="手繪多邊形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78" name="手繪多邊形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379" name="手繪多邊形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380" name="手繪多邊形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381" name="矩形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382" name="手繪多邊形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383" name="手繪多邊形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384" name="手繪多邊形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85" name="手繪多邊形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386" name="手繪多邊形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387" name="手繪多邊形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388" name="手繪多邊形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89" name="手繪多邊形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390" name="手繪多邊形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391" name="手繪多邊形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392" name="手繪多邊形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393" name="手繪多邊形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394" name="手繪多邊形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395" name="手繪多邊形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396" name="手繪多邊形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397" name="手繪多邊形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398" name="手繪多邊形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399" name="手繪多邊形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400" name="手繪多邊形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401" name="手繪多邊形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402" name="手繪多邊形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403" name="手繪多邊形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404" name="手繪多邊形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318" name="手繪多邊形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319" name="手繪多邊形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320" name="手繪多邊形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321" name="手繪多邊形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322" name="手繪多邊形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323" name="手繪多邊形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324" name="手繪多邊形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325" name="手繪多邊形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326" name="手繪多邊形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327" name="手繪多邊形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328" name="手繪多邊形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329" name="手繪多邊形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330" name="手繪多邊形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331" name="手繪多邊形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332" name="手繪多邊形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333" name="手繪多邊形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334" name="手繪多邊形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335" name="手繪多邊形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336" name="手繪多邊形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37" name="手繪多邊形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38" name="手繪多邊形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39" name="手繪多邊形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40" name="手繪多邊形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41" name="手繪多邊形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42" name="手繪多邊形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43" name="手繪多邊形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44" name="手繪多邊形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45" name="手繪多邊形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46" name="手繪多邊形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47" name="手繪多邊形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260" name="手繪多邊形 20"/>
          <xdr:cNvSpPr>
            <a:spLocks/>
          </xdr:cNvSpPr>
        </xdr:nvSpPr>
        <xdr:spPr bwMode="auto">
          <a:xfrm>
            <a:off x="11924720" y="360576"/>
            <a:ext cx="38067"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261" name="手繪多邊形 21"/>
          <xdr:cNvSpPr>
            <a:spLocks/>
          </xdr:cNvSpPr>
        </xdr:nvSpPr>
        <xdr:spPr bwMode="auto">
          <a:xfrm>
            <a:off x="11972304" y="351087"/>
            <a:ext cx="38067"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262" name="手繪多邊形 22"/>
          <xdr:cNvSpPr>
            <a:spLocks/>
          </xdr:cNvSpPr>
        </xdr:nvSpPr>
        <xdr:spPr bwMode="auto">
          <a:xfrm>
            <a:off x="11877137" y="341598"/>
            <a:ext cx="38067"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263" name="手繪多邊形 23"/>
          <xdr:cNvSpPr>
            <a:spLocks/>
          </xdr:cNvSpPr>
        </xdr:nvSpPr>
        <xdr:spPr bwMode="auto">
          <a:xfrm>
            <a:off x="12181671" y="341598"/>
            <a:ext cx="38067"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264" name="手繪多邊形 24"/>
          <xdr:cNvSpPr>
            <a:spLocks/>
          </xdr:cNvSpPr>
        </xdr:nvSpPr>
        <xdr:spPr bwMode="auto">
          <a:xfrm>
            <a:off x="12086504"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65" name="手繪多邊形 25"/>
          <xdr:cNvSpPr>
            <a:spLocks/>
          </xdr:cNvSpPr>
        </xdr:nvSpPr>
        <xdr:spPr bwMode="auto">
          <a:xfrm>
            <a:off x="12134088" y="360576"/>
            <a:ext cx="28550"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266" name="手繪多邊形 29"/>
          <xdr:cNvSpPr>
            <a:spLocks/>
          </xdr:cNvSpPr>
        </xdr:nvSpPr>
        <xdr:spPr bwMode="auto">
          <a:xfrm>
            <a:off x="13628212"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67" name="手繪多邊形 30"/>
          <xdr:cNvSpPr>
            <a:spLocks/>
          </xdr:cNvSpPr>
        </xdr:nvSpPr>
        <xdr:spPr bwMode="auto">
          <a:xfrm>
            <a:off x="12419589"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68" name="手繪多邊形 31"/>
          <xdr:cNvSpPr>
            <a:spLocks/>
          </xdr:cNvSpPr>
        </xdr:nvSpPr>
        <xdr:spPr bwMode="auto">
          <a:xfrm>
            <a:off x="11639219" y="75911"/>
            <a:ext cx="28550"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269" name="手繪多邊形 32"/>
          <xdr:cNvSpPr>
            <a:spLocks/>
          </xdr:cNvSpPr>
        </xdr:nvSpPr>
        <xdr:spPr bwMode="auto">
          <a:xfrm>
            <a:off x="12410073" y="113866"/>
            <a:ext cx="38067"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270" name="手繪多邊形 33"/>
          <xdr:cNvSpPr>
            <a:spLocks/>
          </xdr:cNvSpPr>
        </xdr:nvSpPr>
        <xdr:spPr bwMode="auto">
          <a:xfrm>
            <a:off x="12381523" y="170799"/>
            <a:ext cx="47584"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271" name="手繪多邊形 34"/>
          <xdr:cNvSpPr>
            <a:spLocks/>
          </xdr:cNvSpPr>
        </xdr:nvSpPr>
        <xdr:spPr bwMode="auto">
          <a:xfrm>
            <a:off x="11648735" y="28467"/>
            <a:ext cx="28550"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272" name="手繪多邊形 35"/>
          <xdr:cNvSpPr>
            <a:spLocks/>
          </xdr:cNvSpPr>
        </xdr:nvSpPr>
        <xdr:spPr bwMode="auto">
          <a:xfrm>
            <a:off x="11667769"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73" name="手繪多邊形 37"/>
          <xdr:cNvSpPr>
            <a:spLocks/>
          </xdr:cNvSpPr>
        </xdr:nvSpPr>
        <xdr:spPr bwMode="auto">
          <a:xfrm>
            <a:off x="11648735" y="113866"/>
            <a:ext cx="38067"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274" name="手繪多邊形 38"/>
          <xdr:cNvSpPr>
            <a:spLocks/>
          </xdr:cNvSpPr>
        </xdr:nvSpPr>
        <xdr:spPr bwMode="auto">
          <a:xfrm>
            <a:off x="12847842"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275" name="手繪多邊形 39"/>
          <xdr:cNvSpPr>
            <a:spLocks/>
          </xdr:cNvSpPr>
        </xdr:nvSpPr>
        <xdr:spPr bwMode="auto">
          <a:xfrm>
            <a:off x="12419589" y="75911"/>
            <a:ext cx="38067"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76" name="手繪多邊形 40"/>
          <xdr:cNvSpPr>
            <a:spLocks/>
          </xdr:cNvSpPr>
        </xdr:nvSpPr>
        <xdr:spPr bwMode="auto">
          <a:xfrm>
            <a:off x="13580629"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277" name="手繪多邊形 41"/>
          <xdr:cNvSpPr>
            <a:spLocks/>
          </xdr:cNvSpPr>
        </xdr:nvSpPr>
        <xdr:spPr bwMode="auto">
          <a:xfrm>
            <a:off x="12847842"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278" name="手繪多邊形 42"/>
          <xdr:cNvSpPr>
            <a:spLocks/>
          </xdr:cNvSpPr>
        </xdr:nvSpPr>
        <xdr:spPr bwMode="auto">
          <a:xfrm>
            <a:off x="13618696"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279" name="手繪多邊形 43"/>
          <xdr:cNvSpPr>
            <a:spLocks/>
          </xdr:cNvSpPr>
        </xdr:nvSpPr>
        <xdr:spPr bwMode="auto">
          <a:xfrm>
            <a:off x="12847842"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280" name="手繪多邊形 44"/>
          <xdr:cNvSpPr>
            <a:spLocks/>
          </xdr:cNvSpPr>
        </xdr:nvSpPr>
        <xdr:spPr bwMode="auto">
          <a:xfrm>
            <a:off x="13628212"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81" name="手繪多邊形 45"/>
          <xdr:cNvSpPr>
            <a:spLocks/>
          </xdr:cNvSpPr>
        </xdr:nvSpPr>
        <xdr:spPr bwMode="auto">
          <a:xfrm>
            <a:off x="12876392"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82" name="手繪多邊形 48"/>
          <xdr:cNvSpPr>
            <a:spLocks/>
          </xdr:cNvSpPr>
        </xdr:nvSpPr>
        <xdr:spPr bwMode="auto">
          <a:xfrm>
            <a:off x="11810519" y="313132"/>
            <a:ext cx="57100"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283" name="手繪多邊形 49"/>
          <xdr:cNvSpPr>
            <a:spLocks/>
          </xdr:cNvSpPr>
        </xdr:nvSpPr>
        <xdr:spPr bwMode="auto">
          <a:xfrm>
            <a:off x="13133343"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284" name="手繪多邊形 50"/>
          <xdr:cNvSpPr>
            <a:spLocks/>
          </xdr:cNvSpPr>
        </xdr:nvSpPr>
        <xdr:spPr bwMode="auto">
          <a:xfrm>
            <a:off x="13076243"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285" name="手繪多邊形 52"/>
          <xdr:cNvSpPr>
            <a:spLocks/>
          </xdr:cNvSpPr>
        </xdr:nvSpPr>
        <xdr:spPr bwMode="auto">
          <a:xfrm>
            <a:off x="12229255" y="313132"/>
            <a:ext cx="47584"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286" name="手繪多邊形 55"/>
          <xdr:cNvSpPr>
            <a:spLocks/>
          </xdr:cNvSpPr>
        </xdr:nvSpPr>
        <xdr:spPr bwMode="auto">
          <a:xfrm>
            <a:off x="13437878"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287" name="手繪多邊形 56"/>
          <xdr:cNvSpPr>
            <a:spLocks/>
          </xdr:cNvSpPr>
        </xdr:nvSpPr>
        <xdr:spPr bwMode="auto">
          <a:xfrm>
            <a:off x="13019143"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288" name="手繪多邊形 57"/>
          <xdr:cNvSpPr>
            <a:spLocks/>
          </xdr:cNvSpPr>
        </xdr:nvSpPr>
        <xdr:spPr bwMode="auto">
          <a:xfrm>
            <a:off x="13342711"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289" name="手繪多邊形 58"/>
          <xdr:cNvSpPr>
            <a:spLocks/>
          </xdr:cNvSpPr>
        </xdr:nvSpPr>
        <xdr:spPr bwMode="auto">
          <a:xfrm>
            <a:off x="13390294"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290" name="手繪多邊形 59"/>
          <xdr:cNvSpPr>
            <a:spLocks/>
          </xdr:cNvSpPr>
        </xdr:nvSpPr>
        <xdr:spPr bwMode="auto">
          <a:xfrm>
            <a:off x="13295127"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91" name="手繪多邊形 60"/>
          <xdr:cNvSpPr>
            <a:spLocks/>
          </xdr:cNvSpPr>
        </xdr:nvSpPr>
        <xdr:spPr bwMode="auto">
          <a:xfrm>
            <a:off x="13180927"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292" name="手繪多邊形 61"/>
          <xdr:cNvSpPr>
            <a:spLocks/>
          </xdr:cNvSpPr>
        </xdr:nvSpPr>
        <xdr:spPr bwMode="auto">
          <a:xfrm>
            <a:off x="13666279"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293" name="手繪多邊形 62"/>
          <xdr:cNvSpPr>
            <a:spLocks/>
          </xdr:cNvSpPr>
        </xdr:nvSpPr>
        <xdr:spPr bwMode="auto">
          <a:xfrm>
            <a:off x="11258550" y="0"/>
            <a:ext cx="380669"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294" name="手繪多邊形 63"/>
          <xdr:cNvSpPr>
            <a:spLocks/>
          </xdr:cNvSpPr>
        </xdr:nvSpPr>
        <xdr:spPr bwMode="auto">
          <a:xfrm>
            <a:off x="11420334" y="161310"/>
            <a:ext cx="38067"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295" name="手繪多邊形 64"/>
          <xdr:cNvSpPr>
            <a:spLocks/>
          </xdr:cNvSpPr>
        </xdr:nvSpPr>
        <xdr:spPr bwMode="auto">
          <a:xfrm>
            <a:off x="11325167" y="0"/>
            <a:ext cx="38067"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296" name="手繪多邊形 65"/>
          <xdr:cNvSpPr>
            <a:spLocks/>
          </xdr:cNvSpPr>
        </xdr:nvSpPr>
        <xdr:spPr bwMode="auto">
          <a:xfrm>
            <a:off x="11505985" y="0"/>
            <a:ext cx="57100"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297" name="手繪多邊形 66"/>
          <xdr:cNvSpPr>
            <a:spLocks/>
          </xdr:cNvSpPr>
        </xdr:nvSpPr>
        <xdr:spPr bwMode="auto">
          <a:xfrm>
            <a:off x="11886653" y="113866"/>
            <a:ext cx="28550"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298" name="手繪多邊形 73"/>
          <xdr:cNvSpPr>
            <a:spLocks/>
          </xdr:cNvSpPr>
        </xdr:nvSpPr>
        <xdr:spPr bwMode="auto">
          <a:xfrm>
            <a:off x="13333194"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299" name="手繪多邊形 74"/>
          <xdr:cNvSpPr>
            <a:spLocks noEditPoints="1"/>
          </xdr:cNvSpPr>
        </xdr:nvSpPr>
        <xdr:spPr bwMode="auto">
          <a:xfrm>
            <a:off x="13133343"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00" name="手繪多邊形 75"/>
          <xdr:cNvSpPr>
            <a:spLocks/>
          </xdr:cNvSpPr>
        </xdr:nvSpPr>
        <xdr:spPr bwMode="auto">
          <a:xfrm>
            <a:off x="13133343"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01" name="手繪多邊形 76"/>
          <xdr:cNvSpPr>
            <a:spLocks/>
          </xdr:cNvSpPr>
        </xdr:nvSpPr>
        <xdr:spPr bwMode="auto">
          <a:xfrm>
            <a:off x="13390294"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02" name="手繪多邊形 78"/>
          <xdr:cNvSpPr>
            <a:spLocks/>
          </xdr:cNvSpPr>
        </xdr:nvSpPr>
        <xdr:spPr bwMode="auto">
          <a:xfrm>
            <a:off x="13095276"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03" name="手繪多邊形 79"/>
          <xdr:cNvSpPr>
            <a:spLocks/>
          </xdr:cNvSpPr>
        </xdr:nvSpPr>
        <xdr:spPr bwMode="auto">
          <a:xfrm>
            <a:off x="12619440"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04" name="手繪多邊形 80"/>
          <xdr:cNvSpPr>
            <a:spLocks/>
          </xdr:cNvSpPr>
        </xdr:nvSpPr>
        <xdr:spPr bwMode="auto">
          <a:xfrm>
            <a:off x="12181671" y="113866"/>
            <a:ext cx="1903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305" name="手繪多邊形 81"/>
          <xdr:cNvSpPr>
            <a:spLocks/>
          </xdr:cNvSpPr>
        </xdr:nvSpPr>
        <xdr:spPr bwMode="auto">
          <a:xfrm>
            <a:off x="12457656"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06" name="手繪多邊形 82"/>
          <xdr:cNvSpPr>
            <a:spLocks noEditPoints="1"/>
          </xdr:cNvSpPr>
        </xdr:nvSpPr>
        <xdr:spPr bwMode="auto">
          <a:xfrm>
            <a:off x="11934237" y="0"/>
            <a:ext cx="228401"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307" name="手繪多邊形 83"/>
          <xdr:cNvSpPr>
            <a:spLocks/>
          </xdr:cNvSpPr>
        </xdr:nvSpPr>
        <xdr:spPr bwMode="auto">
          <a:xfrm>
            <a:off x="12524273"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08" name="手繪多邊形 84"/>
          <xdr:cNvSpPr>
            <a:spLocks/>
          </xdr:cNvSpPr>
        </xdr:nvSpPr>
        <xdr:spPr bwMode="auto">
          <a:xfrm>
            <a:off x="12724124"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09" name="手繪多邊形 90"/>
          <xdr:cNvSpPr>
            <a:spLocks/>
          </xdr:cNvSpPr>
        </xdr:nvSpPr>
        <xdr:spPr bwMode="auto">
          <a:xfrm>
            <a:off x="11429851"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0" name="手繪多邊形 91"/>
          <xdr:cNvSpPr>
            <a:spLocks/>
          </xdr:cNvSpPr>
        </xdr:nvSpPr>
        <xdr:spPr bwMode="auto">
          <a:xfrm>
            <a:off x="12638474"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1" name="手繪多邊形 94"/>
          <xdr:cNvSpPr>
            <a:spLocks/>
          </xdr:cNvSpPr>
        </xdr:nvSpPr>
        <xdr:spPr bwMode="auto">
          <a:xfrm>
            <a:off x="11268067" y="227732"/>
            <a:ext cx="352119"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312" name="手繪多邊形 95"/>
          <xdr:cNvSpPr>
            <a:spLocks/>
          </xdr:cNvSpPr>
        </xdr:nvSpPr>
        <xdr:spPr bwMode="auto">
          <a:xfrm>
            <a:off x="12476690"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13" name="手繪多邊形 96"/>
          <xdr:cNvSpPr>
            <a:spLocks noEditPoints="1"/>
          </xdr:cNvSpPr>
        </xdr:nvSpPr>
        <xdr:spPr bwMode="auto">
          <a:xfrm>
            <a:off x="12790741"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4" name="手繪多邊形 97"/>
          <xdr:cNvSpPr>
            <a:spLocks noEditPoints="1"/>
          </xdr:cNvSpPr>
        </xdr:nvSpPr>
        <xdr:spPr bwMode="auto">
          <a:xfrm>
            <a:off x="11582118" y="0"/>
            <a:ext cx="894571"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5" name="手繪多邊形 98"/>
          <xdr:cNvSpPr>
            <a:spLocks/>
          </xdr:cNvSpPr>
        </xdr:nvSpPr>
        <xdr:spPr bwMode="auto">
          <a:xfrm>
            <a:off x="13028659"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316" name="手繪多邊形 99"/>
          <xdr:cNvSpPr>
            <a:spLocks/>
          </xdr:cNvSpPr>
        </xdr:nvSpPr>
        <xdr:spPr bwMode="auto">
          <a:xfrm>
            <a:off x="11829553" y="0"/>
            <a:ext cx="437769"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9</xdr:col>
      <xdr:colOff>781050</xdr:colOff>
      <xdr:row>2</xdr:row>
      <xdr:rowOff>200025</xdr:rowOff>
    </xdr:from>
    <xdr:to>
      <xdr:col>9</xdr:col>
      <xdr:colOff>2518410</xdr:colOff>
      <xdr:row>2</xdr:row>
      <xdr:rowOff>474345</xdr:rowOff>
    </xdr:to>
    <xdr:sp macro="" textlink="">
      <xdr:nvSpPr>
        <xdr:cNvPr id="2605" name="其他必需品" descr="&quot;&quot;" title="其他必需品 (導覽按鈕)">
          <a:hlinkClick xmlns:r="http://schemas.openxmlformats.org/officeDocument/2006/relationships" r:id="rId1" tooltip="按一下以檢視其他必需品的詳細資料"/>
        </xdr:cNvPr>
        <xdr:cNvSpPr/>
      </xdr:nvSpPr>
      <xdr:spPr>
        <a:xfrm>
          <a:off x="9829800"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ctr"/>
        <a:lstStyle/>
        <a:p>
          <a:pPr marL="0" indent="0" algn="ctr"/>
          <a:r>
            <a:rPr lang="en-US" sz="1200" b="1">
              <a:solidFill>
                <a:schemeClr val="bg1"/>
              </a:solidFill>
              <a:latin typeface="Microsoft JhengHei UI" panose="020B0604030504040204" pitchFamily="34" charset="-120"/>
              <a:ea typeface="Microsoft JhengHei UI" panose="020B0604030504040204" pitchFamily="34" charset="-120"/>
              <a:cs typeface="+mn-cs"/>
            </a:rPr>
            <a:t>其他必需品</a:t>
          </a:r>
        </a:p>
      </xdr:txBody>
    </xdr:sp>
    <xdr:clientData fPrintsWithSheet="0"/>
  </xdr:twoCellAnchor>
  <xdr:twoCellAnchor>
    <xdr:from>
      <xdr:col>9</xdr:col>
      <xdr:colOff>2657475</xdr:colOff>
      <xdr:row>2</xdr:row>
      <xdr:rowOff>200025</xdr:rowOff>
    </xdr:from>
    <xdr:to>
      <xdr:col>10</xdr:col>
      <xdr:colOff>60960</xdr:colOff>
      <xdr:row>2</xdr:row>
      <xdr:rowOff>474345</xdr:rowOff>
    </xdr:to>
    <xdr:sp macro="" textlink="">
      <xdr:nvSpPr>
        <xdr:cNvPr id="2606" name="其他必需品" descr="&quot;&quot;" title="總覽 (導覽按鈕)">
          <a:hlinkClick xmlns:r="http://schemas.openxmlformats.org/officeDocument/2006/relationships" r:id="rId2" tooltip="按一下以檢視派對總覽"/>
        </xdr:cNvPr>
        <xdr:cNvSpPr/>
      </xdr:nvSpPr>
      <xdr:spPr>
        <a:xfrm>
          <a:off x="11706225"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ctr"/>
        <a:lstStyle/>
        <a:p>
          <a:pPr marL="0" indent="0" algn="ctr"/>
          <a:r>
            <a:rPr lang="en-US" sz="1200" b="1">
              <a:solidFill>
                <a:schemeClr val="bg1"/>
              </a:solidFill>
              <a:latin typeface="Microsoft JhengHei UI" panose="020B0604030504040204" pitchFamily="34" charset="-120"/>
              <a:ea typeface="Microsoft JhengHei UI" panose="020B0604030504040204" pitchFamily="34" charset="-120"/>
              <a:cs typeface="+mn-cs"/>
            </a:rPr>
            <a:t>派對總覽</a:t>
          </a:r>
        </a:p>
      </xdr:txBody>
    </xdr:sp>
    <xdr:clientData fPrintsWithSheet="0"/>
  </xdr:twoCellAnchor>
  <xdr:twoCellAnchor editAs="oneCell">
    <xdr:from>
      <xdr:col>0</xdr:col>
      <xdr:colOff>0</xdr:colOff>
      <xdr:row>0</xdr:row>
      <xdr:rowOff>0</xdr:rowOff>
    </xdr:from>
    <xdr:to>
      <xdr:col>9</xdr:col>
      <xdr:colOff>647700</xdr:colOff>
      <xdr:row>0</xdr:row>
      <xdr:rowOff>409575</xdr:rowOff>
    </xdr:to>
    <xdr:sp macro="" textlink="">
      <xdr:nvSpPr>
        <xdr:cNvPr id="3073" name="快取圖案 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647700</xdr:colOff>
      <xdr:row>0</xdr:row>
      <xdr:rowOff>409575</xdr:rowOff>
    </xdr:to>
    <xdr:sp macro="" textlink="">
      <xdr:nvSpPr>
        <xdr:cNvPr id="3333" name="快取圖案 26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647700</xdr:colOff>
      <xdr:row>0</xdr:row>
      <xdr:rowOff>409575</xdr:rowOff>
    </xdr:to>
    <xdr:sp macro="" textlink="">
      <xdr:nvSpPr>
        <xdr:cNvPr id="3853" name="快取圖案 78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778</xdr:colOff>
      <xdr:row>0</xdr:row>
      <xdr:rowOff>408020</xdr:rowOff>
    </xdr:to>
    <xdr:grpSp>
      <xdr:nvGrpSpPr>
        <xdr:cNvPr id="1563" name="標題框線" descr="花紋圖樣" title="標題框線"/>
        <xdr:cNvGrpSpPr>
          <a:grpSpLocks noChangeAspect="1"/>
        </xdr:cNvGrpSpPr>
      </xdr:nvGrpSpPr>
      <xdr:grpSpPr bwMode="auto">
        <a:xfrm>
          <a:off x="0" y="0"/>
          <a:ext cx="10049653" cy="408020"/>
          <a:chOff x="60" y="110"/>
          <a:chExt cx="1056" cy="43"/>
        </a:xfrm>
        <a:solidFill>
          <a:schemeClr val="tx1">
            <a:lumMod val="75000"/>
            <a:lumOff val="25000"/>
          </a:schemeClr>
        </a:solidFill>
      </xdr:grpSpPr>
      <xdr:grpSp>
        <xdr:nvGrpSpPr>
          <xdr:cNvPr id="1564" name="Group 204"/>
          <xdr:cNvGrpSpPr>
            <a:grpSpLocks/>
          </xdr:cNvGrpSpPr>
        </xdr:nvGrpSpPr>
        <xdr:grpSpPr bwMode="auto">
          <a:xfrm>
            <a:off x="60" y="110"/>
            <a:ext cx="1056" cy="43"/>
            <a:chOff x="60" y="110"/>
            <a:chExt cx="1056" cy="43"/>
          </a:xfrm>
          <a:grpFill/>
        </xdr:grpSpPr>
        <xdr:sp macro="" textlink="">
          <xdr:nvSpPr>
            <xdr:cNvPr id="1621" name="手繪多邊形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622" name="手繪多邊形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623" name="手繪多邊形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624" name="手繪多邊形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625" name="手繪多邊形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26" name="手繪多邊形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627" name="手繪多邊形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28" name="手繪多邊形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29" name="手繪多邊形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630" name="手繪多邊形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31" name="手繪多邊形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32" name="手繪多邊形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633" name="手繪多邊形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634" name="手繪多邊形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635" name="手繪多邊形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636" name="手繪多邊形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637" name="手繪多邊形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638" name="手繪多邊形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39" name="手繪多邊形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640" name="手繪多邊形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41" name="手繪多邊形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42" name="手繪多邊形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643" name="手繪多邊形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44" name="手繪多邊形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645" name="手繪多邊形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46" name="手繪多邊形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47" name="手繪多邊形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48" name="手繪多邊形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649" name="手繪多邊形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650" name="手繪多邊形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651" name="手繪多邊形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52" name="手繪多邊形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653" name="手繪多邊形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654" name="手繪多邊形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655" name="手繪多邊形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56" name="手繪多邊形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657" name="手繪多邊形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658" name="手繪多邊形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659" name="手繪多邊形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660" name="手繪多邊形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61" name="手繪多邊形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62" name="手繪多邊形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663" name="手繪多邊形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64" name="手繪多邊形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665" name="手繪多邊形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666" name="手繪多邊形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667" name="手繪多邊形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668" name="手繪多邊形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669" name="手繪多邊形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670" name="手繪多邊形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671" name="手繪多邊形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672" name="手繪多邊形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673" name="手繪多邊形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674" name="手繪多邊形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675" name="手繪多邊形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76" name="手繪多邊形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677" name="手繪多邊形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678" name="手繪多邊形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679" name="手繪多邊形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680" name="手繪多邊形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681" name="手繪多邊形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682" name="手繪多邊形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3" name="手繪多邊形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684" name="手繪多邊形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685" name="手繪多邊形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6" name="手繪多邊形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687" name="手繪多邊形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688" name="手繪多邊形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689" name="手繪多邊形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690" name="手繪多邊形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691" name="手繪多邊形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692" name="手繪多邊形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693" name="手繪多邊形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694" name="手繪多邊形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95" name="手繪多邊形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696" name="手繪多邊形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697" name="手繪多邊形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698" name="手繪多邊形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699" name="手繪多邊形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700" name="手繪多邊形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701" name="手繪多邊形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702" name="手繪多邊形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703" name="手繪多邊形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704" name="手繪多邊形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705" name="手繪多邊形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706" name="手繪多邊形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7" name="手繪多邊形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8" name="手繪多邊形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709" name="手繪多邊形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0" name="手繪多邊形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711" name="手繪多邊形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712" name="手繪多邊形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3" name="手繪多邊形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4" name="手繪多邊形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715" name="手繪多邊形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716" name="手繪多邊形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717" name="手繪多邊形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718" name="手繪多邊形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719" name="手繪多邊形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720" name="手繪多邊形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721" name="手繪多邊形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722" name="手繪多邊形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723" name="手繪多邊形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724" name="手繪多邊形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25" name="手繪多邊形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26" name="手繪多邊形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27" name="手繪多邊形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728" name="手繪多邊形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29" name="手繪多邊形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30" name="手繪多邊形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1" name="手繪多邊形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732" name="手繪多邊形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733" name="手繪多邊形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4" name="手繪多邊形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35" name="手繪多邊形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736" name="手繪多邊形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737" name="手繪多邊形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738" name="手繪多邊形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39" name="手繪多邊形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740" name="手繪多邊形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741" name="手繪多邊形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742" name="手繪多邊形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3" name="手繪多邊形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4" name="手繪多邊形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745" name="手繪多邊形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746" name="手繪多邊形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47" name="手繪多邊形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748" name="手繪多邊形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749" name="手繪多邊形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750" name="手繪多邊形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751" name="手繪多邊形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752" name="手繪多邊形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3" name="手繪多邊形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754" name="手繪多邊形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55" name="手繪多邊形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6" name="手繪多邊形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757" name="手繪多邊形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58" name="手繪多邊形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759" name="手繪多邊形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760" name="手繪多邊形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761" name="手繪多邊形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762" name="手繪多邊形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763" name="手繪多邊形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4" name="手繪多邊形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5" name="手繪多邊形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766" name="手繪多邊形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67" name="手繪多邊形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8" name="手繪多邊形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9" name="手繪多邊形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70" name="手繪多邊形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71" name="手繪多邊形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772" name="手繪多邊形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773" name="手繪多邊形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774" name="手繪多邊形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775" name="手繪多邊形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776" name="手繪多邊形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77" name="手繪多邊形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778" name="手繪多邊形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779" name="手繪多邊形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0" name="手繪多邊形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81" name="手繪多邊形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782" name="手繪多邊形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83" name="手繪多邊形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4" name="手繪多邊形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785" name="手繪多邊形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6" name="手繪多邊形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787" name="手繪多邊形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8" name="手繪多邊形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789" name="手繪多邊形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790" name="手繪多邊形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791" name="手繪多邊形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792" name="手繪多邊形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793" name="手繪多邊形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794" name="手繪多邊形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795" name="手繪多邊形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796" name="手繪多邊形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797" name="手繪多邊形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798" name="手繪多邊形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799" name="手繪多邊形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800" name="手繪多邊形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801" name="手繪多邊形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802" name="手繪多邊形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803" name="手繪多邊形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04" name="手繪多邊形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805" name="手繪多邊形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806" name="手繪多邊形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807" name="手繪多邊形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808" name="手繪多邊形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09" name="手繪多邊形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810" name="手繪多邊形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811" name="手繪多邊形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812" name="手繪多邊形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813" name="手繪多邊形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814" name="手繪多邊形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15" name="手繪多邊形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16" name="手繪多邊形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817" name="手繪多邊形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818" name="手繪多邊形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819" name="手繪多邊形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565" name="手繪多邊形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566" name="手繪多邊形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567" name="手繪多邊形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568" name="手繪多邊形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569" name="手繪多邊形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570" name="手繪多邊形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571" name="手繪多邊形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72" name="手繪多邊形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573" name="手繪多邊形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574" name="手繪多邊形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575" name="手繪多邊形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576" name="手繪多邊形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577" name="手繪多邊形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578" name="手繪多邊形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579" name="手繪多邊形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580" name="手繪多邊形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81" name="手繪多邊形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582" name="手繪多邊形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583" name="手繪多邊形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584" name="手繪多邊形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585" name="手繪多邊形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86" name="手繪多邊形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7" name="手繪多邊形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8" name="手繪多邊形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589" name="手繪多邊形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590" name="手繪多邊形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91" name="手繪多邊形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592" name="手繪多邊形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593" name="手繪多邊形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594" name="手繪多邊形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595" name="手繪多邊形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596" name="手繪多邊形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597" name="矩形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598" name="手繪多邊形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599" name="手繪多邊形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600" name="手繪多邊形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601" name="手繪多邊形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602" name="手繪多邊形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603" name="手繪多邊形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04" name="手繪多邊形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605" name="手繪多邊形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606" name="手繪多邊形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607" name="手繪多邊形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08" name="手繪多邊形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609" name="手繪多邊形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610" name="手繪多邊形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611" name="手繪多邊形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612" name="手繪多邊形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13" name="手繪多邊形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614" name="手繪多邊形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615" name="手繪多邊形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16" name="手繪多邊形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617" name="手繪多邊形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18" name="手繪多邊形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619" name="手繪多邊形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20" name="手繪多邊形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clientData/>
  </xdr:twoCellAnchor>
  <xdr:twoCellAnchor>
    <xdr:from>
      <xdr:col>4</xdr:col>
      <xdr:colOff>2219325</xdr:colOff>
      <xdr:row>2</xdr:row>
      <xdr:rowOff>209550</xdr:rowOff>
    </xdr:from>
    <xdr:to>
      <xdr:col>5</xdr:col>
      <xdr:colOff>13335</xdr:colOff>
      <xdr:row>2</xdr:row>
      <xdr:rowOff>483870</xdr:rowOff>
    </xdr:to>
    <xdr:sp macro="" textlink="">
      <xdr:nvSpPr>
        <xdr:cNvPr id="1820" name="派對總覽" descr="&quot;&quot;" title="總覽 (導覽按鈕)">
          <a:hlinkClick xmlns:r="http://schemas.openxmlformats.org/officeDocument/2006/relationships" r:id="rId1" tooltip="按一下以檢視派對總覽"/>
        </xdr:cNvPr>
        <xdr:cNvSpPr/>
      </xdr:nvSpPr>
      <xdr:spPr>
        <a:xfrm>
          <a:off x="7820025" y="704850"/>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ctr"/>
        <a:lstStyle/>
        <a:p>
          <a:pPr marL="0" indent="0" algn="ctr"/>
          <a:r>
            <a:rPr lang="en-US" sz="1200" b="1">
              <a:solidFill>
                <a:schemeClr val="bg1"/>
              </a:solidFill>
              <a:latin typeface="Microsoft JhengHei UI" panose="020B0604030504040204" pitchFamily="34" charset="-120"/>
              <a:ea typeface="Microsoft JhengHei UI" panose="020B0604030504040204" pitchFamily="34" charset="-120"/>
              <a:cs typeface="+mn-cs"/>
            </a:rPr>
            <a:t>派對總覽</a:t>
          </a:r>
        </a:p>
      </xdr:txBody>
    </xdr:sp>
    <xdr:clientData fPrintsWithSheet="0"/>
  </xdr:twoCellAnchor>
  <xdr:twoCellAnchor>
    <xdr:from>
      <xdr:col>4</xdr:col>
      <xdr:colOff>352425</xdr:colOff>
      <xdr:row>2</xdr:row>
      <xdr:rowOff>209550</xdr:rowOff>
    </xdr:from>
    <xdr:to>
      <xdr:col>4</xdr:col>
      <xdr:colOff>2089785</xdr:colOff>
      <xdr:row>2</xdr:row>
      <xdr:rowOff>483870</xdr:rowOff>
    </xdr:to>
    <xdr:sp macro="" textlink="">
      <xdr:nvSpPr>
        <xdr:cNvPr id="1821" name="餐飲" descr="&quot;&quot;" title="餐飲 (導覽按鈕)">
          <a:hlinkClick xmlns:r="http://schemas.openxmlformats.org/officeDocument/2006/relationships" r:id="rId2" tooltip="按一下以檢視餐飲詳細資料"/>
        </xdr:cNvPr>
        <xdr:cNvSpPr/>
      </xdr:nvSpPr>
      <xdr:spPr>
        <a:xfrm>
          <a:off x="5953125" y="704850"/>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zh-TW" altLang="en-US" sz="1200" b="1">
              <a:solidFill>
                <a:schemeClr val="bg1"/>
              </a:solidFill>
              <a:latin typeface="Microsoft JhengHei UI" panose="020B0604030504040204" pitchFamily="34" charset="-120"/>
              <a:ea typeface="Microsoft JhengHei UI" panose="020B0604030504040204" pitchFamily="34" charset="-120"/>
              <a:cs typeface="+mn-cs"/>
            </a:rPr>
            <a:t>餐飲</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24</xdr:col>
      <xdr:colOff>104775</xdr:colOff>
      <xdr:row>0</xdr:row>
      <xdr:rowOff>276224</xdr:rowOff>
    </xdr:from>
    <xdr:to>
      <xdr:col>34</xdr:col>
      <xdr:colOff>0</xdr:colOff>
      <xdr:row>1</xdr:row>
      <xdr:rowOff>19050</xdr:rowOff>
    </xdr:to>
    <xdr:sp macro="" textlink="">
      <xdr:nvSpPr>
        <xdr:cNvPr id="6" name="Tip" descr="請將此工作表印出來，然後將其用來畫出您的座位安排！" title="提示"/>
        <xdr:cNvSpPr txBox="1"/>
      </xdr:nvSpPr>
      <xdr:spPr>
        <a:xfrm>
          <a:off x="5133975" y="276224"/>
          <a:ext cx="19907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zh-TW" altLang="en-US" sz="1000">
              <a:solidFill>
                <a:schemeClr val="dk1"/>
              </a:solidFill>
              <a:effectLst/>
              <a:latin typeface="Microsoft JhengHei UI" panose="020B0604030504040204" pitchFamily="34" charset="-120"/>
              <a:ea typeface="Microsoft JhengHei UI" panose="020B0604030504040204" pitchFamily="34" charset="-120"/>
              <a:cs typeface="+mn-cs"/>
            </a:rPr>
            <a:t>請將此工作表印出來，然後將其用來畫出您的座位安排！</a:t>
          </a:r>
        </a:p>
      </xdr:txBody>
    </xdr:sp>
    <xdr:clientData fPrintsWithSheet="0"/>
  </xdr:twoCellAnchor>
</xdr:wsDr>
</file>

<file path=xl/tables/table1.xml><?xml version="1.0" encoding="utf-8"?>
<table xmlns="http://schemas.openxmlformats.org/spreadsheetml/2006/main" id="10" name="BudgetOverview" displayName="BudgetOverview" ref="D16:H21" totalsRowCount="1" headerRowDxfId="109" dataDxfId="108" totalsRowDxfId="107">
  <tableColumns count="5">
    <tableColumn id="1" name="項目" totalsRowLabel="合計" dataDxfId="106" totalsRowDxfId="105"/>
    <tableColumn id="5" name="個數" totalsRowFunction="sum" dataDxfId="104" totalsRowDxfId="103"/>
    <tableColumn id="2" name="預算金額" totalsRowFunction="sum" dataDxfId="102" totalsRowDxfId="101"/>
    <tableColumn id="3" name="總成本" totalsRowFunction="sum" dataDxfId="100" totalsRowDxfId="99"/>
    <tableColumn id="4" name="差額" totalsRowFunction="custom" dataDxfId="98" totalsRowDxfId="97">
      <calculatedColumnFormula>BudgetOverview[[#This Row],[預算金額]]-BudgetOverview[[#This Row],[總成本]]</calculatedColumnFormula>
      <totalsRowFormula>BudgetOverview[[#Totals],[預算金額]]-BudgetOverview[[#Totals],[總成本]]</totalsRowFormula>
    </tableColumn>
  </tableColumns>
  <tableStyleInfo name="Party Planner 2" showFirstColumn="0" showLastColumn="0" showRowStripes="1" showColumnStripes="0"/>
  <extLst>
    <ext xmlns:x14="http://schemas.microsoft.com/office/spreadsheetml/2009/9/main" uri="{504A1905-F514-4f6f-8877-14C23A59335A}">
      <x14:table altText="預算摘要" altTextSummary="預算項目個數、預算金額、總成本與預算差額"/>
    </ext>
  </extLst>
</table>
</file>

<file path=xl/tables/table2.xml><?xml version="1.0" encoding="utf-8"?>
<table xmlns="http://schemas.openxmlformats.org/spreadsheetml/2006/main" id="11" name="AttendeeSummary" displayName="AttendeeSummary" ref="D8:H11" totalsRowCount="1" headerRowDxfId="96" dataDxfId="95" totalsRowDxfId="94">
  <tableColumns count="5">
    <tableColumn id="1" name="已確認的賓客" totalsRowLabel="合計" dataDxfId="93" totalsRowDxfId="92"/>
    <tableColumn id="2" name="已確認總數" totalsRowFunction="sum" dataDxfId="91" totalsRowDxfId="90"/>
    <tableColumn id="4" name="食物" totalsRowFunction="custom" dataDxfId="89" totalsRowDxfId="88">
      <totalsRowFormula>"平均值     "&amp;TEXT(SUBTOTAL(101,AttendeeSummary[食物]),"#,##0.00")</totalsRowFormula>
    </tableColumn>
    <tableColumn id="3" name="其他" totalsRowFunction="custom" dataDxfId="87" totalsRowDxfId="86">
      <calculatedColumnFormula>EssentialCostPerGuest</calculatedColumnFormula>
      <totalsRowFormula>"平均值     "&amp;TEXT(SUBTOTAL(101,AttendeeSummary[其他]),"#,##0.00")</totalsRowFormula>
    </tableColumn>
    <tableColumn id="5" name="合計" totalsRowFunction="sum" dataDxfId="85" totalsRowDxfId="84"/>
  </tableColumns>
  <tableStyleInfo name="Party Planner" showFirstColumn="0" showLastColumn="0" showRowStripes="1" showColumnStripes="0"/>
  <extLst>
    <ext xmlns:x14="http://schemas.microsoft.com/office/spreadsheetml/2009/9/main" uri="{504A1905-F514-4f6f-8877-14C23A59335A}">
      <x14:table altText="賓客摘要" altTextSummary="列出回覆出席人數、每個賓客的成本與預算金額。"/>
    </ext>
  </extLst>
</table>
</file>

<file path=xl/tables/table3.xml><?xml version="1.0" encoding="utf-8"?>
<table xmlns="http://schemas.openxmlformats.org/spreadsheetml/2006/main" id="1" name="GuestTable" displayName="GuestTable" ref="B7:L22" totalsRowShown="0" headerRowDxfId="83" dataDxfId="82">
  <autoFilter ref="B7:L22"/>
  <tableColumns count="11">
    <tableColumn id="1" name="姓名" dataDxfId="81"/>
    <tableColumn id="2" name="地址" dataDxfId="80"/>
    <tableColumn id="3" name="鄉鎮市區" dataDxfId="79"/>
    <tableColumn id="4" name="縣/市" dataDxfId="78"/>
    <tableColumn id="5" name="郵遞區號" dataDxfId="77"/>
    <tableColumn id="6" name="電話" dataDxfId="76"/>
    <tableColumn id="11" name="電子郵件" dataDxfId="75"/>
    <tableColumn id="7" name="出席？" dataDxfId="74"/>
    <tableColumn id="8" name="小孩" dataDxfId="73"/>
    <tableColumn id="9" name="大人" dataDxfId="72"/>
    <tableColumn id="10" name="合計" dataDxfId="71">
      <calculatedColumnFormula>SUM(GuestTable[[#This Row],[小孩]:[大人]])</calculatedColumnFormula>
    </tableColumn>
  </tableColumns>
  <tableStyleInfo name="Party Planner 2" showFirstColumn="0" showLastColumn="0" showRowStripes="1" showColumnStripes="1"/>
  <extLst>
    <ext xmlns:x14="http://schemas.microsoft.com/office/spreadsheetml/2009/9/main" uri="{504A1905-F514-4f6f-8877-14C23A59335A}">
      <x14:table altText="賓客" altTextSummary="列出賓客姓名與詳細資料，例如地址、電子郵件地址、出席與否、欲出席的小孩與大人人數，以及計算出席總數。"/>
    </ext>
  </extLst>
</table>
</file>

<file path=xl/tables/table4.xml><?xml version="1.0" encoding="utf-8"?>
<table xmlns="http://schemas.openxmlformats.org/spreadsheetml/2006/main" id="2" name="FoodTable" displayName="FoodTable" ref="B6:J25" totalsRowCount="1" headerRowDxfId="70" dataDxfId="69" totalsRowDxfId="68">
  <tableColumns count="9">
    <tableColumn id="1" name="食物或飲料項目" totalsRowLabel="合計" dataDxfId="67" totalsRowDxfId="66"/>
    <tableColumn id="6" name="總成本" totalsRowFunction="sum" dataDxfId="65" totalsRowDxfId="64"/>
    <tableColumn id="2" name="每個小孩的份量" totalsRowFunction="sum" dataDxfId="63" totalsRowDxfId="62"/>
    <tableColumn id="3" name="每個大人的份量" totalsRowFunction="sum" dataDxfId="61" totalsRowDxfId="60"/>
    <tableColumn id="4" name="總份量" totalsRowFunction="sum" dataDxfId="59" totalsRowDxfId="58">
      <calculatedColumnFormula>(FoodTable[[#This Row],[每個小孩的份量]]*ChildrenTotal)+(FoodTable[[#This Row],[每個大人的份量]]*AdultTotal)</calculatedColumnFormula>
    </tableColumn>
    <tableColumn id="7" name="單份成本" totalsRowFunction="sum" dataDxfId="57" totalsRowDxfId="56">
      <calculatedColumnFormula>IFERROR(FoodTable[[#This Row],[總成本]]/FoodTable[[#This Row],[總份量]],"")</calculatedColumnFormula>
    </tableColumn>
    <tableColumn id="10" name="每個小孩的成本" totalsRowFunction="sum" dataDxfId="55" totalsRowDxfId="54">
      <calculatedColumnFormula>IFERROR(FoodTable[[#This Row],[單份成本]]*FoodTable[[#This Row],[每個小孩的份量]],"")</calculatedColumnFormula>
    </tableColumn>
    <tableColumn id="9" name="每個大人的成本" totalsRowFunction="sum" dataDxfId="53" totalsRowDxfId="52">
      <calculatedColumnFormula>IFERROR(FoodTable[[#This Row],[單份成本]]*FoodTable[[#This Row],[每個大人的份量]],"")</calculatedColumnFormula>
    </tableColumn>
    <tableColumn id="5" name="附註" dataDxfId="51" totalsRowDxfId="50"/>
  </tableColumns>
  <tableStyleInfo name="Party Planner 2" showFirstColumn="0" showLastColumn="0" showRowStripes="1" showColumnStripes="1"/>
  <extLst>
    <ext xmlns:x14="http://schemas.microsoft.com/office/spreadsheetml/2009/9/main" uri="{504A1905-F514-4f6f-8877-14C23A59335A}">
      <x14:table altText="Food &amp; Beverage" altTextSummary=" List of 餐飲 items along with the total cost, serving size for children and adults, and calculated totals for servings, cost per serving, costs per child and adult, along with room for notes."/>
    </ext>
  </extLst>
</table>
</file>

<file path=xl/tables/table5.xml><?xml version="1.0" encoding="utf-8"?>
<table xmlns="http://schemas.openxmlformats.org/spreadsheetml/2006/main" id="6" name="Table2Budget" displayName="Table2Budget" ref="B18:E23" totalsRowCount="1" headerRowDxfId="49" dataDxfId="48" totalsRowDxfId="47">
  <autoFilter ref="B18:E22"/>
  <tableColumns count="4">
    <tableColumn id="1" name="佈置裝飾" totalsRowLabel="合計" dataDxfId="46" totalsRowDxfId="45"/>
    <tableColumn id="3" name="成本" totalsRowFunction="sum" dataDxfId="44" totalsRowDxfId="43"/>
    <tableColumn id="5" name="已購買" dataDxfId="42" totalsRowDxfId="41"/>
    <tableColumn id="6" name="附註" dataDxfId="40" totalsRowDxfId="39"/>
  </tableColumns>
  <tableStyleInfo name="Party Planner 2" showFirstColumn="0" showLastColumn="0" showRowStripes="1" showColumnStripes="0"/>
</table>
</file>

<file path=xl/tables/table6.xml><?xml version="1.0" encoding="utf-8"?>
<table xmlns="http://schemas.openxmlformats.org/spreadsheetml/2006/main" id="7" name="Table1Budget" displayName="Table1Budget" ref="B6:E14" totalsRowCount="1" headerRowDxfId="38" dataDxfId="37" totalsRowDxfId="36">
  <autoFilter ref="B6:E13"/>
  <tableColumns count="4">
    <tableColumn id="1" name="設備與供應品" totalsRowLabel="合計" dataDxfId="35" totalsRowDxfId="34"/>
    <tableColumn id="3" name="成本" totalsRowFunction="sum" dataDxfId="33" totalsRowDxfId="32"/>
    <tableColumn id="5" name="已購買" dataDxfId="31" totalsRowDxfId="30"/>
    <tableColumn id="6" name="附註" dataDxfId="29" totalsRowDxfId="28"/>
  </tableColumns>
  <tableStyleInfo name="Party Planner 2" showFirstColumn="0" showLastColumn="0" showRowStripes="1" showColumnStripes="1"/>
  <extLst>
    <ext xmlns:x14="http://schemas.microsoft.com/office/spreadsheetml/2009/9/main" uri="{504A1905-F514-4f6f-8877-14C23A59335A}">
      <x14:table altText="其他必需品" altTextSummary="List of other items such as equipment and supplies, cost, purchased (yes/no), and notes."/>
    </ext>
  </extLst>
</table>
</file>

<file path=xl/tables/table7.xml><?xml version="1.0" encoding="utf-8"?>
<table xmlns="http://schemas.openxmlformats.org/spreadsheetml/2006/main" id="8" name="Table3Budget" displayName="Table3Budget" ref="B27:E32" totalsRowCount="1" headerRowDxfId="27" dataDxfId="26" totalsRowDxfId="25">
  <autoFilter ref="B27:E31"/>
  <tableColumns count="4">
    <tableColumn id="1" name="其他" totalsRowLabel="合計" dataDxfId="24" totalsRowDxfId="23"/>
    <tableColumn id="2" name="成本" totalsRowFunction="sum" dataDxfId="22" totalsRowDxfId="21"/>
    <tableColumn id="3" name="已購買" dataDxfId="20" totalsRowDxfId="19"/>
    <tableColumn id="4" name="附註" dataDxfId="18" totalsRowDxfId="17"/>
  </tableColumns>
  <tableStyleInfo name="Party Planner 2" showFirstColumn="0" showLastColumn="0" showRowStripes="1" showColumnStripes="0"/>
</table>
</file>

<file path=xl/theme/theme1.xml><?xml version="1.0" encoding="utf-8"?>
<a:theme xmlns:a="http://schemas.openxmlformats.org/drawingml/2006/main" name="(71)PartyPlannerTheme">
  <a:themeElements>
    <a:clrScheme name="Custom 7">
      <a:dk1>
        <a:sysClr val="windowText" lastClr="000000"/>
      </a:dk1>
      <a:lt1>
        <a:sysClr val="window" lastClr="FFFFFF"/>
      </a:lt1>
      <a:dk2>
        <a:srgbClr val="3F3F3F"/>
      </a:dk2>
      <a:lt2>
        <a:srgbClr val="E7E6E6"/>
      </a:lt2>
      <a:accent1>
        <a:srgbClr val="7DB3BE"/>
      </a:accent1>
      <a:accent2>
        <a:srgbClr val="E8581D"/>
      </a:accent2>
      <a:accent3>
        <a:srgbClr val="C3CE00"/>
      </a:accent3>
      <a:accent4>
        <a:srgbClr val="007F7B"/>
      </a:accent4>
      <a:accent5>
        <a:srgbClr val="524E88"/>
      </a:accent5>
      <a:accent6>
        <a:srgbClr val="BEB675"/>
      </a:accent6>
      <a:hlink>
        <a:srgbClr val="0563C1"/>
      </a:hlink>
      <a:folHlink>
        <a:srgbClr val="954F72"/>
      </a:folHlink>
    </a:clrScheme>
    <a:fontScheme name="Party Planner">
      <a:majorFont>
        <a:latin typeface="Garamon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71)PartyPlannerTheme" id="{B5AD53F2-01B2-4AE1-A16D-16272093A9A8}" vid="{9E86D3EB-4C46-474C-B5AA-EC81FD0012F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I23"/>
  <sheetViews>
    <sheetView showGridLines="0" tabSelected="1" workbookViewId="0">
      <selection activeCell="K13" sqref="K13"/>
    </sheetView>
  </sheetViews>
  <sheetFormatPr defaultRowHeight="15.75" x14ac:dyDescent="0.25"/>
  <cols>
    <col min="1" max="1" width="3.75" style="1" customWidth="1"/>
    <col min="2" max="2" width="26.375" style="1" customWidth="1"/>
    <col min="3" max="3" width="17.875" style="1" customWidth="1"/>
    <col min="4" max="4" width="23.625" style="1" customWidth="1"/>
    <col min="5" max="5" width="16.375" style="1" customWidth="1"/>
    <col min="6" max="6" width="22.125" style="1" bestFit="1" customWidth="1"/>
    <col min="7" max="7" width="21.875" style="1" bestFit="1" customWidth="1"/>
    <col min="8" max="8" width="19.5" style="1" customWidth="1"/>
    <col min="9" max="9" width="3.75" style="1" customWidth="1"/>
    <col min="10" max="10" width="0.75" style="1" customWidth="1"/>
    <col min="11" max="16384" width="9" style="1"/>
  </cols>
  <sheetData>
    <row r="1" spans="1:9" ht="33" customHeight="1" x14ac:dyDescent="0.25"/>
    <row r="2" spans="1:9" ht="6" customHeight="1" x14ac:dyDescent="0.25">
      <c r="A2" s="2"/>
      <c r="B2" s="2"/>
      <c r="C2" s="2"/>
      <c r="D2" s="2"/>
      <c r="E2" s="2"/>
      <c r="F2" s="2"/>
      <c r="G2" s="2"/>
      <c r="H2" s="2"/>
      <c r="I2" s="2"/>
    </row>
    <row r="3" spans="1:9" ht="53.25" customHeight="1" x14ac:dyDescent="0.25">
      <c r="A3" s="3"/>
      <c r="B3" s="53" t="s">
        <v>179</v>
      </c>
      <c r="C3" s="3"/>
      <c r="D3" s="5"/>
      <c r="E3" s="3"/>
      <c r="F3" s="3"/>
      <c r="G3" s="3"/>
      <c r="H3" s="3"/>
      <c r="I3" s="3"/>
    </row>
    <row r="4" spans="1:9" ht="14.25" customHeight="1" x14ac:dyDescent="0.25">
      <c r="A4" s="2"/>
      <c r="B4" s="54"/>
      <c r="C4" s="2"/>
      <c r="D4" s="55"/>
      <c r="E4" s="2"/>
      <c r="F4" s="2"/>
      <c r="G4" s="2"/>
      <c r="H4" s="2"/>
      <c r="I4" s="2"/>
    </row>
    <row r="5" spans="1:9" ht="32.25" customHeight="1" x14ac:dyDescent="0.25"/>
    <row r="6" spans="1:9" ht="21.75" customHeight="1" x14ac:dyDescent="0.25">
      <c r="B6" s="56" t="s">
        <v>180</v>
      </c>
      <c r="D6" s="56" t="s">
        <v>184</v>
      </c>
      <c r="H6" s="57" t="str">
        <f>"未回覆人數： "&amp;OutstandingRSVPs</f>
        <v>未回覆人數： 2</v>
      </c>
    </row>
    <row r="7" spans="1:9" ht="21.75" customHeight="1" x14ac:dyDescent="0.3">
      <c r="B7" s="58" t="s">
        <v>161</v>
      </c>
      <c r="D7" s="80" t="s">
        <v>192</v>
      </c>
      <c r="E7" s="81"/>
      <c r="F7" s="82" t="s">
        <v>193</v>
      </c>
      <c r="G7" s="81"/>
      <c r="H7" s="59" t="s">
        <v>188</v>
      </c>
    </row>
    <row r="8" spans="1:9" ht="21.75" customHeight="1" x14ac:dyDescent="0.25">
      <c r="B8" s="60"/>
      <c r="D8" s="15" t="s">
        <v>191</v>
      </c>
      <c r="E8" s="61" t="s">
        <v>155</v>
      </c>
      <c r="F8" s="62" t="s">
        <v>162</v>
      </c>
      <c r="G8" s="63" t="s">
        <v>15</v>
      </c>
      <c r="H8" s="64" t="s">
        <v>2</v>
      </c>
    </row>
    <row r="9" spans="1:9" ht="21.75" customHeight="1" x14ac:dyDescent="0.25">
      <c r="A9" s="39"/>
      <c r="B9" s="56" t="s">
        <v>181</v>
      </c>
      <c r="D9" s="10" t="s">
        <v>1</v>
      </c>
      <c r="E9" s="65">
        <f>SUMIF(GuestTable[出席？],"=是",GuestTable[大人])</f>
        <v>26</v>
      </c>
      <c r="F9" s="66">
        <f>FoodTable[[#Data],[#Totals],[每個大人的成本]]</f>
        <v>57.692307692307693</v>
      </c>
      <c r="G9" s="67">
        <f>EssentialCostPerGuest</f>
        <v>560.86956521739125</v>
      </c>
      <c r="H9" s="22">
        <f>(AttendeeSummary[[#This Row],[食物]]+AttendeeSummary[[#This Row],[其他]])*AdultTotal</f>
        <v>16082.608695652174</v>
      </c>
    </row>
    <row r="10" spans="1:9" s="39" customFormat="1" ht="21.75" customHeight="1" x14ac:dyDescent="0.3">
      <c r="B10" s="83">
        <v>40708</v>
      </c>
      <c r="C10" s="83"/>
      <c r="D10" s="10" t="s">
        <v>0</v>
      </c>
      <c r="E10" s="65">
        <f>SUMIF(GuestTable[出席？],"=是",GuestTable[小孩])</f>
        <v>20</v>
      </c>
      <c r="F10" s="66">
        <f>FoodTable[每個小孩的成本]</f>
        <v>48.913043478260867</v>
      </c>
      <c r="G10" s="67">
        <f>EssentialCostPerGuest</f>
        <v>560.86956521739125</v>
      </c>
      <c r="H10" s="22">
        <f>(AttendeeSummary[[#This Row],[食物]]+AttendeeSummary[[#This Row],[其他]])*ChildrenTotal</f>
        <v>12195.652173913042</v>
      </c>
    </row>
    <row r="11" spans="1:9" ht="21.75" customHeight="1" x14ac:dyDescent="0.25">
      <c r="D11" s="10" t="s">
        <v>2</v>
      </c>
      <c r="E11" s="65">
        <f>SUBTOTAL(109,AttendeeSummary[已確認總數])</f>
        <v>46</v>
      </c>
      <c r="F11" s="66" t="str">
        <f>"平均值     "&amp;TEXT(SUBTOTAL(101,AttendeeSummary[食物]),"#,##0.00")</f>
        <v>平均值     53.30</v>
      </c>
      <c r="G11" s="67" t="str">
        <f>"平均值     "&amp;TEXT(SUBTOTAL(101,AttendeeSummary[其他]),"#,##0.00")</f>
        <v>平均值     560.87</v>
      </c>
      <c r="H11" s="22">
        <f>SUBTOTAL(109,AttendeeSummary[合計])</f>
        <v>28278.260869565216</v>
      </c>
    </row>
    <row r="12" spans="1:9" ht="21.75" customHeight="1" x14ac:dyDescent="0.25">
      <c r="B12" s="56" t="s">
        <v>182</v>
      </c>
    </row>
    <row r="13" spans="1:9" ht="21.75" customHeight="1" x14ac:dyDescent="0.3">
      <c r="A13" s="39"/>
      <c r="B13" s="58" t="s">
        <v>160</v>
      </c>
      <c r="D13" s="68"/>
      <c r="E13" s="69"/>
      <c r="F13" s="70"/>
      <c r="G13" s="70"/>
      <c r="H13" s="71"/>
    </row>
    <row r="14" spans="1:9" ht="21.75" customHeight="1" x14ac:dyDescent="0.25"/>
    <row r="15" spans="1:9" ht="21.75" customHeight="1" x14ac:dyDescent="0.25">
      <c r="B15" s="56" t="s">
        <v>183</v>
      </c>
      <c r="D15" s="56" t="s">
        <v>185</v>
      </c>
    </row>
    <row r="16" spans="1:9" ht="21.75" customHeight="1" x14ac:dyDescent="0.3">
      <c r="B16" s="58" t="s">
        <v>177</v>
      </c>
      <c r="D16" s="72" t="s">
        <v>186</v>
      </c>
      <c r="E16" s="73" t="s">
        <v>187</v>
      </c>
      <c r="F16" s="74" t="s">
        <v>188</v>
      </c>
      <c r="G16" s="74" t="s">
        <v>189</v>
      </c>
      <c r="H16" s="75" t="s">
        <v>190</v>
      </c>
    </row>
    <row r="17" spans="4:8" ht="21.75" customHeight="1" x14ac:dyDescent="0.25">
      <c r="D17" s="72" t="s">
        <v>157</v>
      </c>
      <c r="E17" s="76">
        <f>COUNTA(FoodTable[食物或飲料項目])</f>
        <v>18</v>
      </c>
      <c r="F17" s="77">
        <v>15000</v>
      </c>
      <c r="G17" s="77">
        <f>FoodTable[[#Totals],[總成本]]</f>
        <v>14250</v>
      </c>
      <c r="H17" s="79">
        <f>BudgetOverview[[#This Row],[預算金額]]-BudgetOverview[[#This Row],[總成本]]</f>
        <v>750</v>
      </c>
    </row>
    <row r="18" spans="4:8" ht="21.75" customHeight="1" x14ac:dyDescent="0.25">
      <c r="D18" s="72" t="str">
        <f>Table1Header</f>
        <v>設備與供應品</v>
      </c>
      <c r="E18" s="76">
        <f>COUNTA(Table1Budget[設備與供應品])</f>
        <v>7</v>
      </c>
      <c r="F18" s="77">
        <v>12000</v>
      </c>
      <c r="G18" s="77">
        <f>Table1Budget[[#Totals],[成本]]</f>
        <v>12000</v>
      </c>
      <c r="H18" s="79">
        <f>BudgetOverview[[#This Row],[預算金額]]-BudgetOverview[[#This Row],[總成本]]</f>
        <v>0</v>
      </c>
    </row>
    <row r="19" spans="4:8" ht="21.75" customHeight="1" x14ac:dyDescent="0.25">
      <c r="D19" s="72" t="str">
        <f>Table2Header</f>
        <v>佈置裝飾</v>
      </c>
      <c r="E19" s="76">
        <f>COUNTA(Table2Budget[佈置裝飾])</f>
        <v>4</v>
      </c>
      <c r="F19" s="77">
        <v>4500</v>
      </c>
      <c r="G19" s="77">
        <f>Table2Budget[[#Totals],[成本]]</f>
        <v>5250</v>
      </c>
      <c r="H19" s="79">
        <f>BudgetOverview[[#This Row],[預算金額]]-BudgetOverview[[#This Row],[總成本]]</f>
        <v>-750</v>
      </c>
    </row>
    <row r="20" spans="4:8" ht="21.75" customHeight="1" x14ac:dyDescent="0.25">
      <c r="D20" s="72" t="str">
        <f>Table3Header</f>
        <v>其他</v>
      </c>
      <c r="E20" s="76">
        <f>COUNTA(Table3Budget[其他])</f>
        <v>4</v>
      </c>
      <c r="F20" s="77">
        <v>9000</v>
      </c>
      <c r="G20" s="77">
        <f>Table3Budget[[#Totals],[成本]]</f>
        <v>8550</v>
      </c>
      <c r="H20" s="79">
        <f>BudgetOverview[[#This Row],[預算金額]]-BudgetOverview[[#This Row],[總成本]]</f>
        <v>450</v>
      </c>
    </row>
    <row r="21" spans="4:8" ht="21.75" customHeight="1" x14ac:dyDescent="0.25">
      <c r="D21" s="72" t="s">
        <v>2</v>
      </c>
      <c r="E21" s="76">
        <f>SUBTOTAL(109,BudgetOverview[個數])</f>
        <v>33</v>
      </c>
      <c r="F21" s="77">
        <f>SUBTOTAL(109,BudgetOverview[預算金額])</f>
        <v>40500</v>
      </c>
      <c r="G21" s="77">
        <f>SUBTOTAL(109,BudgetOverview[總成本])</f>
        <v>40050</v>
      </c>
      <c r="H21" s="78">
        <f>BudgetOverview[[#Totals],[預算金額]]-BudgetOverview[[#Totals],[總成本]]</f>
        <v>450</v>
      </c>
    </row>
    <row r="22" spans="4:8" ht="18" customHeight="1" x14ac:dyDescent="0.25"/>
    <row r="23" spans="4:8" ht="18" customHeight="1" x14ac:dyDescent="0.25"/>
  </sheetData>
  <mergeCells count="3">
    <mergeCell ref="D7:E7"/>
    <mergeCell ref="F7:G7"/>
    <mergeCell ref="B10:C10"/>
  </mergeCells>
  <phoneticPr fontId="11" type="noConversion"/>
  <conditionalFormatting sqref="G17:G20">
    <cfRule type="dataBar" priority="10">
      <dataBar>
        <cfvo type="min"/>
        <cfvo type="max"/>
        <color theme="0" tint="-0.14999847407452621"/>
      </dataBar>
      <extLst>
        <ext xmlns:x14="http://schemas.microsoft.com/office/spreadsheetml/2009/9/main" uri="{B025F937-C7B1-47D3-B67F-A62EFF666E3E}">
          <x14:id>{6EE943D5-1597-45BE-B780-1C9F0AB33107}</x14:id>
        </ext>
      </extLst>
    </cfRule>
  </conditionalFormatting>
  <conditionalFormatting sqref="H6">
    <cfRule type="expression" dxfId="0" priority="2">
      <formula>OutstandingRSVPs&gt;0</formula>
    </cfRule>
  </conditionalFormatting>
  <printOptions horizontalCentered="1"/>
  <pageMargins left="0.25" right="0.25" top="0.75" bottom="0.75" header="0.3" footer="0.3"/>
  <pageSetup scale="59"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EE943D5-1597-45BE-B780-1C9F0AB33107}">
            <x14:dataBar minLength="0" maxLength="100" gradient="0">
              <x14:cfvo type="autoMin"/>
              <x14:cfvo type="autoMax"/>
              <x14:negativeFillColor rgb="FFFF0000"/>
              <x14:axisColor auto="1"/>
            </x14:dataBar>
          </x14:cfRule>
          <xm:sqref>G17:G20</xm:sqref>
        </x14:conditionalFormatting>
        <x14:conditionalFormatting xmlns:xm="http://schemas.microsoft.com/office/excel/2006/main">
          <x14:cfRule type="iconSet" priority="9" id="{B163CBFA-223E-4B1D-B44B-EC7E270C65BD}">
            <x14:iconSet iconSet="3Triangles" custom="1">
              <x14:cfvo type="percent">
                <xm:f>0</xm:f>
              </x14:cfvo>
              <x14:cfvo type="num">
                <xm:f>0</xm:f>
              </x14:cfvo>
              <x14:cfvo type="num">
                <xm:f>25</xm:f>
              </x14:cfvo>
              <x14:cfIcon iconSet="3ArrowsGray" iconId="0"/>
              <x14:cfIcon iconSet="NoIcons" iconId="0"/>
              <x14:cfIcon iconSet="3ArrowsGray" iconId="2"/>
            </x14:iconSet>
          </x14:cfRule>
          <xm:sqref>H17:H20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M22"/>
  <sheetViews>
    <sheetView showGridLines="0" zoomScaleNormal="100" workbookViewId="0"/>
  </sheetViews>
  <sheetFormatPr defaultRowHeight="18" customHeight="1" x14ac:dyDescent="0.25"/>
  <cols>
    <col min="1" max="1" width="3.75" style="1" customWidth="1"/>
    <col min="2" max="2" width="22.5" style="1" customWidth="1"/>
    <col min="3" max="3" width="26.25" style="1" customWidth="1"/>
    <col min="4" max="4" width="18.75" style="1" customWidth="1"/>
    <col min="5" max="5" width="10.75" style="1" customWidth="1"/>
    <col min="6" max="6" width="14.375" style="1" bestFit="1" customWidth="1"/>
    <col min="7" max="7" width="13.75" style="1" customWidth="1"/>
    <col min="8" max="8" width="15.75" style="1" customWidth="1"/>
    <col min="9" max="9" width="15.625" style="1" customWidth="1"/>
    <col min="10" max="10" width="13.125" style="1" customWidth="1"/>
    <col min="11" max="11" width="11.625" style="1" customWidth="1"/>
    <col min="12" max="12" width="13.25" style="1" customWidth="1"/>
    <col min="13" max="13" width="3.75" style="1" customWidth="1"/>
    <col min="14" max="14" width="0.75" style="1" customWidth="1"/>
    <col min="15" max="16384" width="9" style="1"/>
  </cols>
  <sheetData>
    <row r="1" spans="1:13" ht="33" customHeight="1" x14ac:dyDescent="0.25"/>
    <row r="2" spans="1:13" ht="6" customHeight="1" x14ac:dyDescent="0.25">
      <c r="A2" s="2"/>
      <c r="B2" s="2"/>
      <c r="C2" s="2"/>
      <c r="D2" s="2"/>
      <c r="E2" s="2"/>
      <c r="F2" s="2"/>
      <c r="G2" s="2"/>
      <c r="H2" s="2"/>
      <c r="I2" s="2"/>
      <c r="J2" s="2"/>
      <c r="K2" s="2"/>
      <c r="L2" s="2"/>
      <c r="M2" s="2"/>
    </row>
    <row r="3" spans="1:13" ht="53.25" customHeight="1" x14ac:dyDescent="0.25">
      <c r="A3" s="3"/>
      <c r="B3" s="4" t="s">
        <v>194</v>
      </c>
      <c r="C3" s="3"/>
      <c r="D3" s="5"/>
      <c r="E3" s="3"/>
      <c r="F3" s="3"/>
      <c r="G3" s="3"/>
      <c r="H3" s="3"/>
      <c r="I3" s="3"/>
      <c r="J3" s="3"/>
      <c r="K3" s="3"/>
      <c r="L3" s="3"/>
      <c r="M3" s="3"/>
    </row>
    <row r="4" spans="1:13" s="9" customFormat="1" ht="14.25" customHeight="1" x14ac:dyDescent="0.25">
      <c r="A4" s="6"/>
      <c r="B4" s="7"/>
      <c r="C4" s="6"/>
      <c r="D4" s="8"/>
      <c r="E4" s="6"/>
      <c r="F4" s="6"/>
      <c r="G4" s="6"/>
      <c r="H4" s="6"/>
      <c r="I4" s="6"/>
      <c r="J4" s="6"/>
      <c r="K4" s="6"/>
      <c r="L4" s="6"/>
      <c r="M4" s="6"/>
    </row>
    <row r="5" spans="1:13" ht="21" customHeight="1" x14ac:dyDescent="0.25"/>
    <row r="6" spans="1:13" ht="12" customHeight="1" x14ac:dyDescent="0.25"/>
    <row r="7" spans="1:13" ht="18" customHeight="1" x14ac:dyDescent="0.25">
      <c r="B7" s="10" t="s">
        <v>197</v>
      </c>
      <c r="C7" s="10" t="s">
        <v>198</v>
      </c>
      <c r="D7" s="10" t="s">
        <v>199</v>
      </c>
      <c r="E7" s="10" t="s">
        <v>200</v>
      </c>
      <c r="F7" s="10" t="s">
        <v>201</v>
      </c>
      <c r="G7" s="10" t="s">
        <v>202</v>
      </c>
      <c r="H7" s="10" t="s">
        <v>203</v>
      </c>
      <c r="I7" s="11" t="s">
        <v>204</v>
      </c>
      <c r="J7" s="11" t="s">
        <v>205</v>
      </c>
      <c r="K7" s="11" t="s">
        <v>206</v>
      </c>
      <c r="L7" s="11" t="s">
        <v>207</v>
      </c>
    </row>
    <row r="8" spans="1:13" s="9" customFormat="1" ht="18" customHeight="1" x14ac:dyDescent="0.25">
      <c r="B8" s="10" t="s">
        <v>36</v>
      </c>
      <c r="C8" s="10" t="s">
        <v>58</v>
      </c>
      <c r="D8" s="10" t="s">
        <v>73</v>
      </c>
      <c r="E8" s="10" t="s">
        <v>88</v>
      </c>
      <c r="F8" s="10" t="s">
        <v>104</v>
      </c>
      <c r="G8" s="12" t="s">
        <v>105</v>
      </c>
      <c r="H8" s="10" t="s">
        <v>103</v>
      </c>
      <c r="I8" s="11" t="s">
        <v>5</v>
      </c>
      <c r="J8" s="11">
        <v>2</v>
      </c>
      <c r="K8" s="11">
        <v>2</v>
      </c>
      <c r="L8" s="11">
        <f>SUM(GuestTable[[#This Row],[小孩]:[大人]])</f>
        <v>4</v>
      </c>
    </row>
    <row r="9" spans="1:13" s="9" customFormat="1" ht="18" customHeight="1" x14ac:dyDescent="0.25">
      <c r="B9" s="10" t="s">
        <v>37</v>
      </c>
      <c r="C9" s="10" t="s">
        <v>59</v>
      </c>
      <c r="D9" s="10" t="s">
        <v>74</v>
      </c>
      <c r="E9" s="10" t="s">
        <v>89</v>
      </c>
      <c r="F9" s="10" t="s">
        <v>106</v>
      </c>
      <c r="G9" s="12" t="s">
        <v>134</v>
      </c>
      <c r="H9" s="10" t="s">
        <v>120</v>
      </c>
      <c r="I9" s="11" t="s">
        <v>217</v>
      </c>
      <c r="J9" s="11">
        <v>1</v>
      </c>
      <c r="K9" s="11">
        <v>1</v>
      </c>
      <c r="L9" s="11">
        <f>SUM(GuestTable[[#This Row],[小孩]:[大人]])</f>
        <v>2</v>
      </c>
    </row>
    <row r="10" spans="1:13" s="9" customFormat="1" ht="18" customHeight="1" x14ac:dyDescent="0.25">
      <c r="B10" s="10" t="s">
        <v>38</v>
      </c>
      <c r="C10" s="10" t="s">
        <v>60</v>
      </c>
      <c r="D10" s="10" t="s">
        <v>75</v>
      </c>
      <c r="E10" s="10" t="s">
        <v>90</v>
      </c>
      <c r="F10" s="10" t="s">
        <v>107</v>
      </c>
      <c r="G10" s="12" t="s">
        <v>135</v>
      </c>
      <c r="H10" s="10" t="s">
        <v>121</v>
      </c>
      <c r="I10" s="11" t="s">
        <v>4</v>
      </c>
      <c r="J10" s="11">
        <v>3</v>
      </c>
      <c r="K10" s="11">
        <v>3</v>
      </c>
      <c r="L10" s="11">
        <f>SUM(GuestTable[[#This Row],[小孩]:[大人]])</f>
        <v>6</v>
      </c>
    </row>
    <row r="11" spans="1:13" s="9" customFormat="1" ht="18" customHeight="1" x14ac:dyDescent="0.25">
      <c r="B11" s="10" t="s">
        <v>39</v>
      </c>
      <c r="C11" s="10" t="s">
        <v>61</v>
      </c>
      <c r="D11" s="10" t="s">
        <v>76</v>
      </c>
      <c r="E11" s="10" t="s">
        <v>91</v>
      </c>
      <c r="F11" s="10" t="s">
        <v>108</v>
      </c>
      <c r="G11" s="12" t="s">
        <v>136</v>
      </c>
      <c r="H11" s="10" t="s">
        <v>122</v>
      </c>
      <c r="I11" s="11"/>
      <c r="J11" s="11"/>
      <c r="K11" s="11">
        <v>2</v>
      </c>
      <c r="L11" s="11">
        <f>SUM(GuestTable[[#This Row],[小孩]:[大人]])</f>
        <v>2</v>
      </c>
    </row>
    <row r="12" spans="1:13" s="9" customFormat="1" ht="18" customHeight="1" x14ac:dyDescent="0.25">
      <c r="B12" s="10" t="s">
        <v>40</v>
      </c>
      <c r="C12" s="10" t="s">
        <v>62</v>
      </c>
      <c r="D12" s="10" t="s">
        <v>77</v>
      </c>
      <c r="E12" s="10" t="s">
        <v>92</v>
      </c>
      <c r="F12" s="10" t="s">
        <v>109</v>
      </c>
      <c r="G12" s="12" t="s">
        <v>137</v>
      </c>
      <c r="H12" s="10" t="s">
        <v>123</v>
      </c>
      <c r="I12" s="11" t="s">
        <v>4</v>
      </c>
      <c r="J12" s="11">
        <v>4</v>
      </c>
      <c r="K12" s="11">
        <v>3</v>
      </c>
      <c r="L12" s="11">
        <f>SUM(GuestTable[[#This Row],[小孩]:[大人]])</f>
        <v>7</v>
      </c>
    </row>
    <row r="13" spans="1:13" s="9" customFormat="1" ht="18" customHeight="1" x14ac:dyDescent="0.25">
      <c r="B13" s="10" t="s">
        <v>41</v>
      </c>
      <c r="C13" s="10" t="s">
        <v>63</v>
      </c>
      <c r="D13" s="10" t="s">
        <v>78</v>
      </c>
      <c r="E13" s="10" t="s">
        <v>93</v>
      </c>
      <c r="F13" s="10" t="s">
        <v>110</v>
      </c>
      <c r="G13" s="12" t="s">
        <v>138</v>
      </c>
      <c r="H13" s="10" t="s">
        <v>124</v>
      </c>
      <c r="I13" s="11" t="s">
        <v>4</v>
      </c>
      <c r="J13" s="11">
        <v>2</v>
      </c>
      <c r="K13" s="11">
        <v>2</v>
      </c>
      <c r="L13" s="11">
        <f>SUM(GuestTable[[#This Row],[小孩]:[大人]])</f>
        <v>4</v>
      </c>
    </row>
    <row r="14" spans="1:13" s="9" customFormat="1" ht="18" customHeight="1" x14ac:dyDescent="0.25">
      <c r="B14" s="10" t="s">
        <v>42</v>
      </c>
      <c r="C14" s="10" t="s">
        <v>64</v>
      </c>
      <c r="D14" s="10" t="s">
        <v>79</v>
      </c>
      <c r="E14" s="10" t="s">
        <v>94</v>
      </c>
      <c r="F14" s="10" t="s">
        <v>111</v>
      </c>
      <c r="G14" s="12" t="s">
        <v>139</v>
      </c>
      <c r="H14" s="10" t="s">
        <v>125</v>
      </c>
      <c r="I14" s="11" t="s">
        <v>4</v>
      </c>
      <c r="J14" s="11">
        <v>1</v>
      </c>
      <c r="K14" s="11">
        <v>4</v>
      </c>
      <c r="L14" s="11">
        <f>SUM(GuestTable[[#This Row],[小孩]:[大人]])</f>
        <v>5</v>
      </c>
    </row>
    <row r="15" spans="1:13" s="9" customFormat="1" ht="18" customHeight="1" x14ac:dyDescent="0.25">
      <c r="B15" s="10" t="s">
        <v>43</v>
      </c>
      <c r="C15" s="10" t="s">
        <v>65</v>
      </c>
      <c r="D15" s="10" t="s">
        <v>80</v>
      </c>
      <c r="E15" s="10" t="s">
        <v>95</v>
      </c>
      <c r="F15" s="10" t="s">
        <v>112</v>
      </c>
      <c r="G15" s="12" t="s">
        <v>140</v>
      </c>
      <c r="H15" s="10" t="s">
        <v>126</v>
      </c>
      <c r="I15" s="11" t="s">
        <v>5</v>
      </c>
      <c r="J15" s="11">
        <v>5</v>
      </c>
      <c r="K15" s="11">
        <v>3</v>
      </c>
      <c r="L15" s="11">
        <f>SUM(GuestTable[[#This Row],[小孩]:[大人]])</f>
        <v>8</v>
      </c>
    </row>
    <row r="16" spans="1:13" s="9" customFormat="1" ht="18" customHeight="1" x14ac:dyDescent="0.25">
      <c r="B16" s="10" t="s">
        <v>44</v>
      </c>
      <c r="C16" s="10" t="s">
        <v>66</v>
      </c>
      <c r="D16" s="10" t="s">
        <v>81</v>
      </c>
      <c r="E16" s="10" t="s">
        <v>96</v>
      </c>
      <c r="F16" s="10" t="s">
        <v>113</v>
      </c>
      <c r="G16" s="12" t="s">
        <v>141</v>
      </c>
      <c r="H16" s="10" t="s">
        <v>127</v>
      </c>
      <c r="I16" s="11" t="s">
        <v>4</v>
      </c>
      <c r="J16" s="11">
        <v>3</v>
      </c>
      <c r="K16" s="11">
        <v>2</v>
      </c>
      <c r="L16" s="11">
        <f>SUM(GuestTable[[#This Row],[小孩]:[大人]])</f>
        <v>5</v>
      </c>
    </row>
    <row r="17" spans="2:12" s="9" customFormat="1" ht="18" customHeight="1" x14ac:dyDescent="0.25">
      <c r="B17" s="10" t="s">
        <v>45</v>
      </c>
      <c r="C17" s="10" t="s">
        <v>67</v>
      </c>
      <c r="D17" s="10" t="s">
        <v>82</v>
      </c>
      <c r="E17" s="10" t="s">
        <v>97</v>
      </c>
      <c r="F17" s="10" t="s">
        <v>114</v>
      </c>
      <c r="G17" s="12" t="s">
        <v>142</v>
      </c>
      <c r="H17" s="10" t="s">
        <v>128</v>
      </c>
      <c r="I17" s="11" t="s">
        <v>4</v>
      </c>
      <c r="J17" s="11"/>
      <c r="K17" s="11">
        <v>4</v>
      </c>
      <c r="L17" s="11">
        <f>SUM(GuestTable[[#This Row],[小孩]:[大人]])</f>
        <v>4</v>
      </c>
    </row>
    <row r="18" spans="2:12" s="9" customFormat="1" ht="18" customHeight="1" x14ac:dyDescent="0.25">
      <c r="B18" s="10" t="s">
        <v>46</v>
      </c>
      <c r="C18" s="10" t="s">
        <v>68</v>
      </c>
      <c r="D18" s="10" t="s">
        <v>83</v>
      </c>
      <c r="E18" s="10" t="s">
        <v>98</v>
      </c>
      <c r="F18" s="10" t="s">
        <v>115</v>
      </c>
      <c r="G18" s="12" t="s">
        <v>143</v>
      </c>
      <c r="H18" s="10" t="s">
        <v>129</v>
      </c>
      <c r="I18" s="11" t="s">
        <v>4</v>
      </c>
      <c r="J18" s="11">
        <v>3</v>
      </c>
      <c r="K18" s="11">
        <v>5</v>
      </c>
      <c r="L18" s="11">
        <f>SUM(GuestTable[[#This Row],[小孩]:[大人]])</f>
        <v>8</v>
      </c>
    </row>
    <row r="19" spans="2:12" s="9" customFormat="1" ht="18" customHeight="1" x14ac:dyDescent="0.25">
      <c r="B19" s="10" t="s">
        <v>47</v>
      </c>
      <c r="C19" s="10" t="s">
        <v>69</v>
      </c>
      <c r="D19" s="10" t="s">
        <v>84</v>
      </c>
      <c r="E19" s="10" t="s">
        <v>99</v>
      </c>
      <c r="F19" s="10" t="s">
        <v>116</v>
      </c>
      <c r="G19" s="12" t="s">
        <v>144</v>
      </c>
      <c r="H19" s="10" t="s">
        <v>130</v>
      </c>
      <c r="I19" s="11" t="s">
        <v>5</v>
      </c>
      <c r="J19" s="11">
        <v>2</v>
      </c>
      <c r="K19" s="11">
        <v>3</v>
      </c>
      <c r="L19" s="11">
        <f>SUM(GuestTable[[#This Row],[小孩]:[大人]])</f>
        <v>5</v>
      </c>
    </row>
    <row r="20" spans="2:12" s="9" customFormat="1" ht="18" customHeight="1" x14ac:dyDescent="0.25">
      <c r="B20" s="10" t="s">
        <v>48</v>
      </c>
      <c r="C20" s="10" t="s">
        <v>70</v>
      </c>
      <c r="D20" s="10" t="s">
        <v>85</v>
      </c>
      <c r="E20" s="10" t="s">
        <v>100</v>
      </c>
      <c r="F20" s="10" t="s">
        <v>117</v>
      </c>
      <c r="G20" s="12" t="s">
        <v>145</v>
      </c>
      <c r="H20" s="10" t="s">
        <v>131</v>
      </c>
      <c r="I20" s="11" t="s">
        <v>4</v>
      </c>
      <c r="J20" s="11">
        <v>3</v>
      </c>
      <c r="K20" s="11">
        <v>2</v>
      </c>
      <c r="L20" s="11">
        <f>SUM(GuestTable[[#This Row],[小孩]:[大人]])</f>
        <v>5</v>
      </c>
    </row>
    <row r="21" spans="2:12" s="9" customFormat="1" ht="18" customHeight="1" x14ac:dyDescent="0.25">
      <c r="B21" s="10" t="s">
        <v>49</v>
      </c>
      <c r="C21" s="10" t="s">
        <v>71</v>
      </c>
      <c r="D21" s="10" t="s">
        <v>86</v>
      </c>
      <c r="E21" s="10" t="s">
        <v>101</v>
      </c>
      <c r="F21" s="10" t="s">
        <v>118</v>
      </c>
      <c r="G21" s="12" t="s">
        <v>146</v>
      </c>
      <c r="H21" s="10" t="s">
        <v>132</v>
      </c>
      <c r="I21" s="11" t="s">
        <v>5</v>
      </c>
      <c r="J21" s="11"/>
      <c r="K21" s="11">
        <v>1</v>
      </c>
      <c r="L21" s="11">
        <f>SUM(GuestTable[[#This Row],[小孩]:[大人]])</f>
        <v>1</v>
      </c>
    </row>
    <row r="22" spans="2:12" s="9" customFormat="1" ht="18" customHeight="1" x14ac:dyDescent="0.25">
      <c r="B22" s="10" t="s">
        <v>50</v>
      </c>
      <c r="C22" s="10" t="s">
        <v>72</v>
      </c>
      <c r="D22" s="10" t="s">
        <v>87</v>
      </c>
      <c r="E22" s="10" t="s">
        <v>102</v>
      </c>
      <c r="F22" s="10" t="s">
        <v>119</v>
      </c>
      <c r="G22" s="12" t="s">
        <v>147</v>
      </c>
      <c r="H22" s="10" t="s">
        <v>133</v>
      </c>
      <c r="I22" s="11"/>
      <c r="J22" s="11"/>
      <c r="K22" s="11">
        <v>2</v>
      </c>
      <c r="L22" s="11">
        <f>SUM(GuestTable[[#This Row],[小孩]:[大人]])</f>
        <v>2</v>
      </c>
    </row>
  </sheetData>
  <phoneticPr fontId="11" type="noConversion"/>
  <dataValidations count="1">
    <dataValidation type="list" allowBlank="1" sqref="I8:I22">
      <formula1>"是,否"</formula1>
    </dataValidation>
  </dataValidations>
  <printOptions horizontalCentered="1"/>
  <pageMargins left="0.25" right="0.25" top="0.75" bottom="0.75" header="0.3" footer="0.3"/>
  <pageSetup scale="6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K25"/>
  <sheetViews>
    <sheetView showGridLines="0" zoomScaleNormal="100" workbookViewId="0"/>
  </sheetViews>
  <sheetFormatPr defaultRowHeight="18" customHeight="1" x14ac:dyDescent="0.25"/>
  <cols>
    <col min="1" max="1" width="3.75" style="1" customWidth="1"/>
    <col min="2" max="2" width="30.125" style="1" customWidth="1"/>
    <col min="3" max="3" width="16.875" style="1" bestFit="1" customWidth="1"/>
    <col min="4" max="9" width="12.125" style="1" customWidth="1"/>
    <col min="10" max="10" width="56.875" style="1" customWidth="1"/>
    <col min="11" max="11" width="3.75" style="1" customWidth="1"/>
    <col min="12" max="12" width="0.75" style="1" customWidth="1"/>
    <col min="13" max="16384" width="9" style="1"/>
  </cols>
  <sheetData>
    <row r="1" spans="1:11" ht="33" customHeight="1" x14ac:dyDescent="0.25"/>
    <row r="2" spans="1:11" ht="6" customHeight="1" x14ac:dyDescent="0.25">
      <c r="A2" s="2"/>
      <c r="B2" s="2"/>
      <c r="C2" s="2"/>
      <c r="D2" s="2"/>
      <c r="E2" s="2"/>
      <c r="F2" s="2"/>
      <c r="G2" s="2"/>
      <c r="H2" s="2"/>
      <c r="I2" s="2"/>
      <c r="J2" s="2"/>
      <c r="K2" s="2"/>
    </row>
    <row r="3" spans="1:11" ht="53.25" customHeight="1" x14ac:dyDescent="0.25">
      <c r="A3" s="3"/>
      <c r="B3" s="4" t="s">
        <v>195</v>
      </c>
      <c r="C3" s="3"/>
      <c r="D3" s="3"/>
      <c r="E3" s="3"/>
      <c r="F3" s="3"/>
      <c r="G3" s="3"/>
      <c r="H3" s="3"/>
      <c r="I3" s="3"/>
      <c r="J3" s="3"/>
      <c r="K3" s="3"/>
    </row>
    <row r="4" spans="1:11" ht="14.25" customHeight="1" x14ac:dyDescent="0.25">
      <c r="A4" s="2"/>
      <c r="B4" s="2"/>
      <c r="C4" s="2"/>
      <c r="D4" s="2"/>
      <c r="E4" s="2"/>
      <c r="F4" s="2"/>
      <c r="G4" s="2"/>
      <c r="H4" s="2"/>
      <c r="I4" s="2"/>
      <c r="J4" s="2"/>
      <c r="K4" s="2"/>
    </row>
    <row r="5" spans="1:11" ht="33" customHeight="1" x14ac:dyDescent="0.25">
      <c r="B5" s="13" t="s">
        <v>158</v>
      </c>
    </row>
    <row r="6" spans="1:11" s="14" customFormat="1" ht="31.5" customHeight="1" x14ac:dyDescent="0.25">
      <c r="B6" s="15" t="s">
        <v>208</v>
      </c>
      <c r="C6" s="16" t="s">
        <v>189</v>
      </c>
      <c r="D6" s="16" t="s">
        <v>209</v>
      </c>
      <c r="E6" s="16" t="s">
        <v>210</v>
      </c>
      <c r="F6" s="16" t="s">
        <v>211</v>
      </c>
      <c r="G6" s="16" t="s">
        <v>212</v>
      </c>
      <c r="H6" s="16" t="s">
        <v>213</v>
      </c>
      <c r="I6" s="16" t="s">
        <v>214</v>
      </c>
      <c r="J6" s="15" t="s">
        <v>215</v>
      </c>
    </row>
    <row r="7" spans="1:11" ht="18" customHeight="1" x14ac:dyDescent="0.25">
      <c r="B7" s="10" t="s">
        <v>156</v>
      </c>
      <c r="C7" s="18">
        <v>450</v>
      </c>
      <c r="D7" s="11">
        <v>0.5</v>
      </c>
      <c r="E7" s="11">
        <v>2</v>
      </c>
      <c r="F7" s="17">
        <f>(FoodTable[[#This Row],[每個小孩的份量]]*ChildrenTotal)+(FoodTable[[#This Row],[每個大人的份量]]*AdultTotal)</f>
        <v>62</v>
      </c>
      <c r="G7" s="18">
        <f>IFERROR(FoodTable[[#This Row],[總成本]]/FoodTable[[#This Row],[總份量]],"")</f>
        <v>7.258064516129032</v>
      </c>
      <c r="H7" s="18">
        <f>IFERROR(FoodTable[[#This Row],[單份成本]]*FoodTable[[#This Row],[每個小孩的份量]],"")</f>
        <v>3.629032258064516</v>
      </c>
      <c r="I7" s="18">
        <f>IFERROR(FoodTable[[#This Row],[單份成本]]*FoodTable[[#This Row],[每個大人的份量]],"")</f>
        <v>14.516129032258064</v>
      </c>
      <c r="J7" s="15" t="s">
        <v>28</v>
      </c>
    </row>
    <row r="8" spans="1:11" ht="18" customHeight="1" x14ac:dyDescent="0.25">
      <c r="B8" s="10" t="s">
        <v>29</v>
      </c>
      <c r="C8" s="18">
        <v>450</v>
      </c>
      <c r="D8" s="11">
        <v>2</v>
      </c>
      <c r="E8" s="11">
        <v>0</v>
      </c>
      <c r="F8" s="17">
        <f>(FoodTable[[#This Row],[每個小孩的份量]]*ChildrenTotal)+(FoodTable[[#This Row],[每個大人的份量]]*AdultTotal)</f>
        <v>40</v>
      </c>
      <c r="G8" s="18">
        <f>IFERROR(FoodTable[[#This Row],[總成本]]/FoodTable[[#This Row],[總份量]],"")</f>
        <v>11.25</v>
      </c>
      <c r="H8" s="18">
        <f>IFERROR(FoodTable[[#This Row],[單份成本]]*FoodTable[[#This Row],[每個小孩的份量]],"")</f>
        <v>22.5</v>
      </c>
      <c r="I8" s="18">
        <f>IFERROR(FoodTable[[#This Row],[單份成本]]*FoodTable[[#This Row],[每個大人的份量]],"")</f>
        <v>0</v>
      </c>
      <c r="J8" s="15" t="s">
        <v>173</v>
      </c>
    </row>
    <row r="9" spans="1:11" ht="18" customHeight="1" x14ac:dyDescent="0.25">
      <c r="B9" s="10" t="s">
        <v>27</v>
      </c>
      <c r="C9" s="18">
        <v>1500</v>
      </c>
      <c r="D9" s="11">
        <v>0</v>
      </c>
      <c r="E9" s="11">
        <v>2</v>
      </c>
      <c r="F9" s="17">
        <f>(FoodTable[[#This Row],[每個小孩的份量]]*ChildrenTotal)+(FoodTable[[#This Row],[每個大人的份量]]*AdultTotal)</f>
        <v>52</v>
      </c>
      <c r="G9" s="18">
        <f>IFERROR(FoodTable[[#This Row],[總成本]]/FoodTable[[#This Row],[總份量]],"")</f>
        <v>28.846153846153847</v>
      </c>
      <c r="H9" s="18">
        <f>IFERROR(FoodTable[[#This Row],[單份成本]]*FoodTable[[#This Row],[每個小孩的份量]],"")</f>
        <v>0</v>
      </c>
      <c r="I9" s="18">
        <f>IFERROR(FoodTable[[#This Row],[單份成本]]*FoodTable[[#This Row],[每個大人的份量]],"")</f>
        <v>57.692307692307693</v>
      </c>
      <c r="J9" s="15"/>
    </row>
    <row r="10" spans="1:11" ht="18" customHeight="1" x14ac:dyDescent="0.25">
      <c r="B10" s="10" t="s">
        <v>35</v>
      </c>
      <c r="C10" s="18">
        <v>2250</v>
      </c>
      <c r="D10" s="11">
        <v>1</v>
      </c>
      <c r="E10" s="11">
        <v>1</v>
      </c>
      <c r="F10" s="17">
        <f>(FoodTable[[#This Row],[每個小孩的份量]]*ChildrenTotal)+(FoodTable[[#This Row],[每個大人的份量]]*AdultTotal)</f>
        <v>46</v>
      </c>
      <c r="G10" s="18">
        <f>IFERROR(FoodTable[[#This Row],[總成本]]/FoodTable[[#This Row],[總份量]],"")</f>
        <v>48.913043478260867</v>
      </c>
      <c r="H10" s="18">
        <f>IFERROR(FoodTable[[#This Row],[單份成本]]*FoodTable[[#This Row],[每個小孩的份量]],"")</f>
        <v>48.913043478260867</v>
      </c>
      <c r="I10" s="18">
        <f>IFERROR(FoodTable[[#This Row],[單份成本]]*FoodTable[[#This Row],[每個大人的份量]],"")</f>
        <v>48.913043478260867</v>
      </c>
      <c r="J10" s="15" t="s">
        <v>150</v>
      </c>
    </row>
    <row r="11" spans="1:11" ht="18" customHeight="1" x14ac:dyDescent="0.25">
      <c r="B11" s="10" t="s">
        <v>54</v>
      </c>
      <c r="C11" s="18">
        <v>600</v>
      </c>
      <c r="D11" s="11">
        <v>1</v>
      </c>
      <c r="E11" s="11">
        <v>1.5</v>
      </c>
      <c r="F11" s="17">
        <f>(FoodTable[[#This Row],[每個小孩的份量]]*ChildrenTotal)+(FoodTable[[#This Row],[每個大人的份量]]*AdultTotal)</f>
        <v>59</v>
      </c>
      <c r="G11" s="18">
        <f>IFERROR(FoodTable[[#This Row],[總成本]]/FoodTable[[#This Row],[總份量]],"")</f>
        <v>10.169491525423728</v>
      </c>
      <c r="H11" s="18">
        <f>IFERROR(FoodTable[[#This Row],[單份成本]]*FoodTable[[#This Row],[每個小孩的份量]],"")</f>
        <v>10.169491525423728</v>
      </c>
      <c r="I11" s="18">
        <f>IFERROR(FoodTable[[#This Row],[單份成本]]*FoodTable[[#This Row],[每個大人的份量]],"")</f>
        <v>15.254237288135592</v>
      </c>
      <c r="J11" s="15"/>
    </row>
    <row r="12" spans="1:11" ht="18" customHeight="1" x14ac:dyDescent="0.25">
      <c r="B12" s="10" t="s">
        <v>3</v>
      </c>
      <c r="C12" s="18">
        <v>450</v>
      </c>
      <c r="D12" s="11">
        <v>1</v>
      </c>
      <c r="E12" s="11">
        <v>0</v>
      </c>
      <c r="F12" s="17">
        <f>(FoodTable[[#This Row],[每個小孩的份量]]*ChildrenTotal)+(FoodTable[[#This Row],[每個大人的份量]]*AdultTotal)</f>
        <v>20</v>
      </c>
      <c r="G12" s="18">
        <f>IFERROR(FoodTable[[#This Row],[總成本]]/FoodTable[[#This Row],[總份量]],"")</f>
        <v>22.5</v>
      </c>
      <c r="H12" s="18">
        <f>IFERROR(FoodTable[[#This Row],[單份成本]]*FoodTable[[#This Row],[每個小孩的份量]],"")</f>
        <v>22.5</v>
      </c>
      <c r="I12" s="18">
        <f>IFERROR(FoodTable[[#This Row],[單份成本]]*FoodTable[[#This Row],[每個大人的份量]],"")</f>
        <v>0</v>
      </c>
      <c r="J12" s="15" t="s">
        <v>174</v>
      </c>
    </row>
    <row r="13" spans="1:11" ht="18" customHeight="1" x14ac:dyDescent="0.25">
      <c r="B13" s="10" t="s">
        <v>6</v>
      </c>
      <c r="C13" s="18">
        <v>960</v>
      </c>
      <c r="D13" s="11">
        <v>1</v>
      </c>
      <c r="E13" s="11">
        <v>2</v>
      </c>
      <c r="F13" s="17">
        <f>(FoodTable[[#This Row],[每個小孩的份量]]*ChildrenTotal)+(FoodTable[[#This Row],[每個大人的份量]]*AdultTotal)</f>
        <v>72</v>
      </c>
      <c r="G13" s="18">
        <f>IFERROR(FoodTable[[#This Row],[總成本]]/FoodTable[[#This Row],[總份量]],"")</f>
        <v>13.333333333333334</v>
      </c>
      <c r="H13" s="18">
        <f>IFERROR(FoodTable[[#This Row],[單份成本]]*FoodTable[[#This Row],[每個小孩的份量]],"")</f>
        <v>13.333333333333334</v>
      </c>
      <c r="I13" s="18">
        <f>IFERROR(FoodTable[[#This Row],[單份成本]]*FoodTable[[#This Row],[每個大人的份量]],"")</f>
        <v>26.666666666666668</v>
      </c>
      <c r="J13" s="15" t="s">
        <v>13</v>
      </c>
    </row>
    <row r="14" spans="1:11" ht="18" customHeight="1" x14ac:dyDescent="0.25">
      <c r="B14" s="10" t="s">
        <v>12</v>
      </c>
      <c r="C14" s="18">
        <v>660</v>
      </c>
      <c r="D14" s="11">
        <v>0</v>
      </c>
      <c r="E14" s="11">
        <v>3</v>
      </c>
      <c r="F14" s="17">
        <f>(FoodTable[[#This Row],[每個小孩的份量]]*ChildrenTotal)+(FoodTable[[#This Row],[每個大人的份量]]*AdultTotal)</f>
        <v>78</v>
      </c>
      <c r="G14" s="18">
        <f>IFERROR(FoodTable[[#This Row],[總成本]]/FoodTable[[#This Row],[總份量]],"")</f>
        <v>8.4615384615384617</v>
      </c>
      <c r="H14" s="18">
        <f>IFERROR(FoodTable[[#This Row],[單份成本]]*FoodTable[[#This Row],[每個小孩的份量]],"")</f>
        <v>0</v>
      </c>
      <c r="I14" s="18">
        <f>IFERROR(FoodTable[[#This Row],[單份成本]]*FoodTable[[#This Row],[每個大人的份量]],"")</f>
        <v>25.384615384615387</v>
      </c>
      <c r="J14" s="15" t="s">
        <v>148</v>
      </c>
    </row>
    <row r="15" spans="1:11" ht="18" customHeight="1" x14ac:dyDescent="0.25">
      <c r="B15" s="10" t="s">
        <v>163</v>
      </c>
      <c r="C15" s="18">
        <v>1500</v>
      </c>
      <c r="D15" s="11">
        <v>1</v>
      </c>
      <c r="E15" s="11">
        <v>2</v>
      </c>
      <c r="F15" s="17">
        <f>(FoodTable[[#This Row],[每個小孩的份量]]*ChildrenTotal)+(FoodTable[[#This Row],[每個大人的份量]]*AdultTotal)</f>
        <v>72</v>
      </c>
      <c r="G15" s="18">
        <f>IFERROR(FoodTable[[#This Row],[總成本]]/FoodTable[[#This Row],[總份量]],"")</f>
        <v>20.833333333333332</v>
      </c>
      <c r="H15" s="18">
        <f>IFERROR(FoodTable[[#This Row],[單份成本]]*FoodTable[[#This Row],[每個小孩的份量]],"")</f>
        <v>20.833333333333332</v>
      </c>
      <c r="I15" s="18">
        <f>IFERROR(FoodTable[[#This Row],[單份成本]]*FoodTable[[#This Row],[每個大人的份量]],"")</f>
        <v>41.666666666666664</v>
      </c>
      <c r="J15" s="15"/>
    </row>
    <row r="16" spans="1:11" ht="18" customHeight="1" x14ac:dyDescent="0.25">
      <c r="B16" s="10" t="s">
        <v>164</v>
      </c>
      <c r="C16" s="18">
        <v>600</v>
      </c>
      <c r="D16" s="11">
        <v>1</v>
      </c>
      <c r="E16" s="11">
        <v>2</v>
      </c>
      <c r="F16" s="17">
        <f>(FoodTable[[#This Row],[每個小孩的份量]]*ChildrenTotal)+(FoodTable[[#This Row],[每個大人的份量]]*AdultTotal)</f>
        <v>72</v>
      </c>
      <c r="G16" s="18">
        <f>IFERROR(FoodTable[[#This Row],[總成本]]/FoodTable[[#This Row],[總份量]],"")</f>
        <v>8.3333333333333339</v>
      </c>
      <c r="H16" s="18">
        <f>IFERROR(FoodTable[[#This Row],[單份成本]]*FoodTable[[#This Row],[每個小孩的份量]],"")</f>
        <v>8.3333333333333339</v>
      </c>
      <c r="I16" s="18">
        <f>IFERROR(FoodTable[[#This Row],[單份成本]]*FoodTable[[#This Row],[每個大人的份量]],"")</f>
        <v>16.666666666666668</v>
      </c>
      <c r="J16" s="15" t="s">
        <v>167</v>
      </c>
    </row>
    <row r="17" spans="2:10" ht="18" customHeight="1" x14ac:dyDescent="0.25">
      <c r="B17" s="10" t="s">
        <v>165</v>
      </c>
      <c r="C17" s="18">
        <v>300</v>
      </c>
      <c r="D17" s="11">
        <v>1</v>
      </c>
      <c r="E17" s="11">
        <v>2</v>
      </c>
      <c r="F17" s="17">
        <f>(FoodTable[[#This Row],[每個小孩的份量]]*ChildrenTotal)+(FoodTable[[#This Row],[每個大人的份量]]*AdultTotal)</f>
        <v>72</v>
      </c>
      <c r="G17" s="18">
        <f>IFERROR(FoodTable[[#This Row],[總成本]]/FoodTable[[#This Row],[總份量]],"")</f>
        <v>4.166666666666667</v>
      </c>
      <c r="H17" s="18">
        <f>IFERROR(FoodTable[[#This Row],[單份成本]]*FoodTable[[#This Row],[每個小孩的份量]],"")</f>
        <v>4.166666666666667</v>
      </c>
      <c r="I17" s="18">
        <f>IFERROR(FoodTable[[#This Row],[單份成本]]*FoodTable[[#This Row],[每個大人的份量]],"")</f>
        <v>8.3333333333333339</v>
      </c>
      <c r="J17" s="15" t="s">
        <v>169</v>
      </c>
    </row>
    <row r="18" spans="2:10" ht="18" customHeight="1" x14ac:dyDescent="0.25">
      <c r="B18" s="10" t="s">
        <v>166</v>
      </c>
      <c r="C18" s="18">
        <v>360</v>
      </c>
      <c r="D18" s="11">
        <v>1</v>
      </c>
      <c r="E18" s="11">
        <v>2</v>
      </c>
      <c r="F18" s="17">
        <f>(FoodTable[[#This Row],[每個小孩的份量]]*ChildrenTotal)+(FoodTable[[#This Row],[每個大人的份量]]*AdultTotal)</f>
        <v>72</v>
      </c>
      <c r="G18" s="18">
        <f>IFERROR(FoodTable[[#This Row],[總成本]]/FoodTable[[#This Row],[總份量]],"")</f>
        <v>5</v>
      </c>
      <c r="H18" s="18">
        <f>IFERROR(FoodTable[[#This Row],[單份成本]]*FoodTable[[#This Row],[每個小孩的份量]],"")</f>
        <v>5</v>
      </c>
      <c r="I18" s="18">
        <f>IFERROR(FoodTable[[#This Row],[單份成本]]*FoodTable[[#This Row],[每個大人的份量]],"")</f>
        <v>10</v>
      </c>
      <c r="J18" s="15" t="s">
        <v>168</v>
      </c>
    </row>
    <row r="19" spans="2:10" ht="18" customHeight="1" x14ac:dyDescent="0.25">
      <c r="B19" s="10" t="s">
        <v>51</v>
      </c>
      <c r="C19" s="18">
        <v>1350</v>
      </c>
      <c r="D19" s="11">
        <v>2</v>
      </c>
      <c r="E19" s="11">
        <v>4</v>
      </c>
      <c r="F19" s="17">
        <f>(FoodTable[[#This Row],[每個小孩的份量]]*ChildrenTotal)+(FoodTable[[#This Row],[每個大人的份量]]*AdultTotal)</f>
        <v>144</v>
      </c>
      <c r="G19" s="18">
        <f>IFERROR(FoodTable[[#This Row],[總成本]]/FoodTable[[#This Row],[總份量]],"")</f>
        <v>9.375</v>
      </c>
      <c r="H19" s="18">
        <f>IFERROR(FoodTable[[#This Row],[單份成本]]*FoodTable[[#This Row],[每個小孩的份量]],"")</f>
        <v>18.75</v>
      </c>
      <c r="I19" s="18">
        <f>IFERROR(FoodTable[[#This Row],[單份成本]]*FoodTable[[#This Row],[每個大人的份量]],"")</f>
        <v>37.5</v>
      </c>
      <c r="J19" s="15" t="s">
        <v>149</v>
      </c>
    </row>
    <row r="20" spans="2:10" ht="18" customHeight="1" x14ac:dyDescent="0.25">
      <c r="B20" s="10" t="s">
        <v>52</v>
      </c>
      <c r="C20" s="18">
        <v>300</v>
      </c>
      <c r="D20" s="11">
        <v>4</v>
      </c>
      <c r="E20" s="11">
        <v>6</v>
      </c>
      <c r="F20" s="17">
        <f>(FoodTable[[#This Row],[每個小孩的份量]]*ChildrenTotal)+(FoodTable[[#This Row],[每個大人的份量]]*AdultTotal)</f>
        <v>236</v>
      </c>
      <c r="G20" s="18">
        <f>IFERROR(FoodTable[[#This Row],[總成本]]/FoodTable[[#This Row],[總份量]],"")</f>
        <v>1.271186440677966</v>
      </c>
      <c r="H20" s="18">
        <f>IFERROR(FoodTable[[#This Row],[單份成本]]*FoodTable[[#This Row],[每個小孩的份量]],"")</f>
        <v>5.0847457627118642</v>
      </c>
      <c r="I20" s="18">
        <f>IFERROR(FoodTable[[#This Row],[單份成本]]*FoodTable[[#This Row],[每個大人的份量]],"")</f>
        <v>7.6271186440677958</v>
      </c>
      <c r="J20" s="15" t="s">
        <v>56</v>
      </c>
    </row>
    <row r="21" spans="2:10" ht="18" customHeight="1" x14ac:dyDescent="0.25">
      <c r="B21" s="10" t="s">
        <v>57</v>
      </c>
      <c r="C21" s="18">
        <v>420</v>
      </c>
      <c r="D21" s="11">
        <v>4</v>
      </c>
      <c r="E21" s="11">
        <v>6</v>
      </c>
      <c r="F21" s="17">
        <f>(FoodTable[[#This Row],[每個小孩的份量]]*ChildrenTotal)+(FoodTable[[#This Row],[每個大人的份量]]*AdultTotal)</f>
        <v>236</v>
      </c>
      <c r="G21" s="18">
        <f>IFERROR(FoodTable[[#This Row],[總成本]]/FoodTable[[#This Row],[總份量]],"")</f>
        <v>1.7796610169491525</v>
      </c>
      <c r="H21" s="18">
        <f>IFERROR(FoodTable[[#This Row],[單份成本]]*FoodTable[[#This Row],[每個小孩的份量]],"")</f>
        <v>7.1186440677966099</v>
      </c>
      <c r="I21" s="18">
        <f>IFERROR(FoodTable[[#This Row],[單份成本]]*FoodTable[[#This Row],[每個大人的份量]],"")</f>
        <v>10.677966101694915</v>
      </c>
      <c r="J21" s="15" t="s">
        <v>56</v>
      </c>
    </row>
    <row r="22" spans="2:10" ht="18" customHeight="1" x14ac:dyDescent="0.25">
      <c r="B22" s="10" t="s">
        <v>55</v>
      </c>
      <c r="C22" s="18">
        <v>900</v>
      </c>
      <c r="D22" s="11">
        <v>4</v>
      </c>
      <c r="E22" s="11">
        <v>10</v>
      </c>
      <c r="F22" s="17">
        <f>(FoodTable[[#This Row],[每個小孩的份量]]*ChildrenTotal)+(FoodTable[[#This Row],[每個大人的份量]]*AdultTotal)</f>
        <v>340</v>
      </c>
      <c r="G22" s="18">
        <f>IFERROR(FoodTable[[#This Row],[總成本]]/FoodTable[[#This Row],[總份量]],"")</f>
        <v>2.6470588235294117</v>
      </c>
      <c r="H22" s="18">
        <f>IFERROR(FoodTable[[#This Row],[單份成本]]*FoodTable[[#This Row],[每個小孩的份量]],"")</f>
        <v>10.588235294117647</v>
      </c>
      <c r="I22" s="18">
        <f>IFERROR(FoodTable[[#This Row],[單份成本]]*FoodTable[[#This Row],[每個大人的份量]],"")</f>
        <v>26.470588235294116</v>
      </c>
      <c r="J22" s="15" t="s">
        <v>175</v>
      </c>
    </row>
    <row r="23" spans="2:10" ht="18" customHeight="1" x14ac:dyDescent="0.25">
      <c r="B23" s="10" t="s">
        <v>53</v>
      </c>
      <c r="C23" s="18">
        <v>450</v>
      </c>
      <c r="D23" s="11">
        <v>5</v>
      </c>
      <c r="E23" s="11">
        <v>10</v>
      </c>
      <c r="F23" s="17">
        <f>(FoodTable[[#This Row],[每個小孩的份量]]*ChildrenTotal)+(FoodTable[[#This Row],[每個大人的份量]]*AdultTotal)</f>
        <v>360</v>
      </c>
      <c r="G23" s="18">
        <f>IFERROR(FoodTable[[#This Row],[總成本]]/FoodTable[[#This Row],[總份量]],"")</f>
        <v>1.25</v>
      </c>
      <c r="H23" s="18">
        <f>IFERROR(FoodTable[[#This Row],[單份成本]]*FoodTable[[#This Row],[每個小孩的份量]],"")</f>
        <v>6.25</v>
      </c>
      <c r="I23" s="18">
        <f>IFERROR(FoodTable[[#This Row],[單份成本]]*FoodTable[[#This Row],[每個大人的份量]],"")</f>
        <v>12.5</v>
      </c>
      <c r="J23" s="15" t="s">
        <v>170</v>
      </c>
    </row>
    <row r="24" spans="2:10" ht="18" customHeight="1" x14ac:dyDescent="0.25">
      <c r="B24" s="10" t="s">
        <v>171</v>
      </c>
      <c r="C24" s="18">
        <v>750</v>
      </c>
      <c r="D24" s="11">
        <v>5</v>
      </c>
      <c r="E24" s="11">
        <v>10</v>
      </c>
      <c r="F24" s="17">
        <f>(FoodTable[[#This Row],[每個小孩的份量]]*ChildrenTotal)+(FoodTable[[#This Row],[每個大人的份量]]*AdultTotal)</f>
        <v>360</v>
      </c>
      <c r="G24" s="18">
        <f>IFERROR(FoodTable[[#This Row],[總成本]]/FoodTable[[#This Row],[總份量]],"")</f>
        <v>2.0833333333333335</v>
      </c>
      <c r="H24" s="18">
        <f>IFERROR(FoodTable[[#This Row],[單份成本]]*FoodTable[[#This Row],[每個小孩的份量]],"")</f>
        <v>10.416666666666668</v>
      </c>
      <c r="I24" s="18">
        <f>IFERROR(FoodTable[[#This Row],[單份成本]]*FoodTable[[#This Row],[每個大人的份量]],"")</f>
        <v>20.833333333333336</v>
      </c>
      <c r="J24" s="15" t="s">
        <v>172</v>
      </c>
    </row>
    <row r="25" spans="2:10" ht="18" customHeight="1" x14ac:dyDescent="0.25">
      <c r="B25" s="10" t="s">
        <v>2</v>
      </c>
      <c r="C25" s="19">
        <f>SUBTOTAL(109,FoodTable[總成本])</f>
        <v>14250</v>
      </c>
      <c r="D25" s="11">
        <f>SUBTOTAL(109,FoodTable[每個小孩的份量])</f>
        <v>34.5</v>
      </c>
      <c r="E25" s="11">
        <f>SUBTOTAL(109,FoodTable[每個大人的份量])</f>
        <v>65.5</v>
      </c>
      <c r="F25" s="11">
        <f>SUBTOTAL(109,FoodTable[總份量])</f>
        <v>2393</v>
      </c>
      <c r="G25" s="19">
        <f>SUBTOTAL(109,FoodTable[單份成本])</f>
        <v>207.47119810866249</v>
      </c>
      <c r="H25" s="19">
        <f>SUBTOTAL(109,FoodTable[每個小孩的成本])</f>
        <v>217.58652571970856</v>
      </c>
      <c r="I25" s="19">
        <f>SUBTOTAL(109,FoodTable[每個大人的成本])</f>
        <v>380.70267252330103</v>
      </c>
      <c r="J25" s="10"/>
    </row>
  </sheetData>
  <phoneticPr fontId="11" type="noConversion"/>
  <printOptions horizontalCentered="1"/>
  <pageMargins left="0.25" right="0.25" top="0.75" bottom="0.75" header="0.3" footer="0.3"/>
  <pageSetup scale="6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F32"/>
  <sheetViews>
    <sheetView showGridLines="0" zoomScaleNormal="100" workbookViewId="0"/>
  </sheetViews>
  <sheetFormatPr defaultRowHeight="18" customHeight="1" x14ac:dyDescent="0.25"/>
  <cols>
    <col min="1" max="1" width="3.75" style="1" customWidth="1"/>
    <col min="2" max="2" width="31.625" style="1" customWidth="1"/>
    <col min="3" max="4" width="19.625" style="1" customWidth="1"/>
    <col min="5" max="5" width="53.5" style="1" customWidth="1"/>
    <col min="6" max="6" width="3.75" style="1" customWidth="1"/>
    <col min="7" max="7" width="0.75" style="1" customWidth="1"/>
    <col min="8" max="16384" width="9" style="1"/>
  </cols>
  <sheetData>
    <row r="1" spans="1:6" ht="33" customHeight="1" x14ac:dyDescent="0.25"/>
    <row r="2" spans="1:6" ht="6" customHeight="1" x14ac:dyDescent="0.25">
      <c r="A2" s="2"/>
      <c r="B2" s="2"/>
      <c r="C2" s="2"/>
      <c r="D2" s="2"/>
      <c r="E2" s="2"/>
      <c r="F2" s="2"/>
    </row>
    <row r="3" spans="1:6" ht="53.25" customHeight="1" x14ac:dyDescent="0.25">
      <c r="A3" s="3"/>
      <c r="B3" s="4" t="s">
        <v>196</v>
      </c>
      <c r="C3" s="3"/>
      <c r="D3" s="3"/>
      <c r="E3" s="3"/>
      <c r="F3" s="3"/>
    </row>
    <row r="4" spans="1:6" ht="14.25" customHeight="1" x14ac:dyDescent="0.7">
      <c r="A4" s="2"/>
      <c r="B4" s="20"/>
      <c r="C4" s="2"/>
      <c r="D4" s="2"/>
      <c r="E4" s="2"/>
      <c r="F4" s="2"/>
    </row>
    <row r="5" spans="1:6" ht="33" customHeight="1" x14ac:dyDescent="0.25"/>
    <row r="6" spans="1:6" ht="18" customHeight="1" x14ac:dyDescent="0.25">
      <c r="B6" s="10" t="s">
        <v>178</v>
      </c>
      <c r="C6" s="11" t="s">
        <v>10</v>
      </c>
      <c r="D6" s="11" t="s">
        <v>11</v>
      </c>
      <c r="E6" s="21" t="s">
        <v>7</v>
      </c>
    </row>
    <row r="7" spans="1:6" ht="18" customHeight="1" x14ac:dyDescent="0.25">
      <c r="B7" s="10" t="s">
        <v>24</v>
      </c>
      <c r="C7" s="22">
        <v>7500</v>
      </c>
      <c r="D7" s="11" t="s">
        <v>216</v>
      </c>
      <c r="E7" s="10"/>
    </row>
    <row r="8" spans="1:6" ht="18" customHeight="1" x14ac:dyDescent="0.25">
      <c r="B8" s="10" t="s">
        <v>22</v>
      </c>
      <c r="C8" s="22">
        <v>900</v>
      </c>
      <c r="D8" s="11" t="s">
        <v>4</v>
      </c>
      <c r="E8" s="10" t="s">
        <v>19</v>
      </c>
    </row>
    <row r="9" spans="1:6" ht="18" customHeight="1" x14ac:dyDescent="0.25">
      <c r="B9" s="10" t="s">
        <v>23</v>
      </c>
      <c r="C9" s="22">
        <v>0</v>
      </c>
      <c r="D9" s="11"/>
      <c r="E9" s="10" t="s">
        <v>159</v>
      </c>
    </row>
    <row r="10" spans="1:6" ht="18" customHeight="1" x14ac:dyDescent="0.25">
      <c r="B10" s="10" t="s">
        <v>30</v>
      </c>
      <c r="C10" s="22">
        <v>750</v>
      </c>
      <c r="D10" s="11"/>
      <c r="E10" s="10"/>
    </row>
    <row r="11" spans="1:6" ht="18" customHeight="1" x14ac:dyDescent="0.25">
      <c r="B11" s="10" t="s">
        <v>31</v>
      </c>
      <c r="C11" s="22">
        <v>600</v>
      </c>
      <c r="D11" s="11"/>
      <c r="E11" s="10" t="s">
        <v>19</v>
      </c>
    </row>
    <row r="12" spans="1:6" ht="18" customHeight="1" x14ac:dyDescent="0.25">
      <c r="B12" s="10" t="s">
        <v>32</v>
      </c>
      <c r="C12" s="22">
        <v>1500</v>
      </c>
      <c r="D12" s="11"/>
      <c r="E12" s="10" t="s">
        <v>19</v>
      </c>
    </row>
    <row r="13" spans="1:6" ht="18" customHeight="1" x14ac:dyDescent="0.25">
      <c r="B13" s="10" t="s">
        <v>151</v>
      </c>
      <c r="C13" s="22">
        <v>750</v>
      </c>
      <c r="D13" s="11"/>
      <c r="E13" s="10" t="s">
        <v>19</v>
      </c>
    </row>
    <row r="14" spans="1:6" ht="18" customHeight="1" x14ac:dyDescent="0.25">
      <c r="B14" s="10" t="s">
        <v>2</v>
      </c>
      <c r="C14" s="22">
        <f>SUBTOTAL(109,Table1Budget[成本])</f>
        <v>12000</v>
      </c>
      <c r="D14" s="11"/>
      <c r="E14" s="10"/>
    </row>
    <row r="16" spans="1:6" ht="18" customHeight="1" x14ac:dyDescent="0.25">
      <c r="B16" s="84"/>
      <c r="C16" s="84"/>
      <c r="D16" s="84"/>
      <c r="E16" s="84"/>
    </row>
    <row r="17" spans="2:5" ht="18" customHeight="1" x14ac:dyDescent="0.25">
      <c r="C17" s="23"/>
      <c r="D17" s="23"/>
      <c r="E17" s="24"/>
    </row>
    <row r="18" spans="2:5" ht="18" customHeight="1" x14ac:dyDescent="0.25">
      <c r="B18" s="10" t="s">
        <v>8</v>
      </c>
      <c r="C18" s="11" t="s">
        <v>10</v>
      </c>
      <c r="D18" s="11" t="s">
        <v>11</v>
      </c>
      <c r="E18" s="10" t="s">
        <v>7</v>
      </c>
    </row>
    <row r="19" spans="2:5" ht="18" customHeight="1" x14ac:dyDescent="0.25">
      <c r="B19" s="10" t="s">
        <v>9</v>
      </c>
      <c r="C19" s="22">
        <v>750</v>
      </c>
      <c r="D19" s="11"/>
      <c r="E19" s="10"/>
    </row>
    <row r="20" spans="2:5" ht="18" customHeight="1" x14ac:dyDescent="0.25">
      <c r="B20" s="10" t="s">
        <v>33</v>
      </c>
      <c r="C20" s="22">
        <v>1500</v>
      </c>
      <c r="D20" s="11"/>
      <c r="E20" s="10" t="s">
        <v>19</v>
      </c>
    </row>
    <row r="21" spans="2:5" ht="18" customHeight="1" x14ac:dyDescent="0.25">
      <c r="B21" s="10" t="s">
        <v>14</v>
      </c>
      <c r="C21" s="22">
        <v>3000</v>
      </c>
      <c r="D21" s="11" t="s">
        <v>4</v>
      </c>
      <c r="E21" s="10" t="s">
        <v>25</v>
      </c>
    </row>
    <row r="22" spans="2:5" ht="18" customHeight="1" x14ac:dyDescent="0.25">
      <c r="B22" s="10" t="s">
        <v>21</v>
      </c>
      <c r="C22" s="22">
        <v>0</v>
      </c>
      <c r="D22" s="11"/>
      <c r="E22" s="10" t="s">
        <v>26</v>
      </c>
    </row>
    <row r="23" spans="2:5" ht="18" customHeight="1" x14ac:dyDescent="0.25">
      <c r="B23" s="10" t="s">
        <v>2</v>
      </c>
      <c r="C23" s="22">
        <f>SUBTOTAL(109,Table2Budget[成本])</f>
        <v>5250</v>
      </c>
      <c r="D23" s="11"/>
      <c r="E23" s="25"/>
    </row>
    <row r="25" spans="2:5" ht="18" customHeight="1" x14ac:dyDescent="0.25">
      <c r="B25" s="84"/>
      <c r="C25" s="84"/>
      <c r="D25" s="84"/>
      <c r="E25" s="84"/>
    </row>
    <row r="26" spans="2:5" ht="18" customHeight="1" x14ac:dyDescent="0.25">
      <c r="C26" s="23"/>
      <c r="D26" s="23"/>
      <c r="E26" s="24"/>
    </row>
    <row r="27" spans="2:5" ht="18" customHeight="1" x14ac:dyDescent="0.25">
      <c r="B27" s="10" t="s">
        <v>15</v>
      </c>
      <c r="C27" s="11" t="s">
        <v>10</v>
      </c>
      <c r="D27" s="11" t="s">
        <v>11</v>
      </c>
      <c r="E27" s="10" t="s">
        <v>7</v>
      </c>
    </row>
    <row r="28" spans="2:5" ht="18" customHeight="1" x14ac:dyDescent="0.25">
      <c r="B28" s="10" t="s">
        <v>17</v>
      </c>
      <c r="C28" s="26">
        <v>1500</v>
      </c>
      <c r="D28" s="11" t="s">
        <v>4</v>
      </c>
      <c r="E28" s="10"/>
    </row>
    <row r="29" spans="2:5" ht="18" customHeight="1" x14ac:dyDescent="0.25">
      <c r="B29" s="10" t="s">
        <v>18</v>
      </c>
      <c r="C29" s="26">
        <v>1800</v>
      </c>
      <c r="D29" s="11" t="s">
        <v>4</v>
      </c>
      <c r="E29" s="10"/>
    </row>
    <row r="30" spans="2:5" ht="18" customHeight="1" x14ac:dyDescent="0.25">
      <c r="B30" s="10" t="s">
        <v>16</v>
      </c>
      <c r="C30" s="26">
        <v>3750</v>
      </c>
      <c r="D30" s="11"/>
      <c r="E30" s="10" t="s">
        <v>20</v>
      </c>
    </row>
    <row r="31" spans="2:5" ht="18" customHeight="1" x14ac:dyDescent="0.25">
      <c r="B31" s="10" t="s">
        <v>34</v>
      </c>
      <c r="C31" s="26">
        <v>1500</v>
      </c>
      <c r="D31" s="11"/>
      <c r="E31" s="10"/>
    </row>
    <row r="32" spans="2:5" ht="18" customHeight="1" x14ac:dyDescent="0.25">
      <c r="B32" s="10" t="s">
        <v>2</v>
      </c>
      <c r="C32" s="26">
        <f>SUBTOTAL(109,Table3Budget[成本])</f>
        <v>8550</v>
      </c>
      <c r="D32" s="27"/>
      <c r="E32" s="10"/>
    </row>
  </sheetData>
  <mergeCells count="2">
    <mergeCell ref="B25:E25"/>
    <mergeCell ref="B16:E16"/>
  </mergeCells>
  <phoneticPr fontId="11" type="noConversion"/>
  <dataValidations count="2">
    <dataValidation type="list" allowBlank="1" sqref="D28:D31">
      <formula1>"是,否"</formula1>
    </dataValidation>
    <dataValidation type="list" allowBlank="1" sqref="D7:D13 D19:D22">
      <formula1>"是,否"</formula1>
    </dataValidation>
  </dataValidations>
  <printOptions horizontalCentered="1"/>
  <pageMargins left="0.25" right="0.25" top="0.75" bottom="0.75" header="0.3" footer="0.3"/>
  <pageSetup scale="93" fitToHeight="0"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fitToPage="1"/>
  </sheetPr>
  <dimension ref="A1:AI45"/>
  <sheetViews>
    <sheetView showGridLines="0" workbookViewId="0">
      <selection activeCell="AI5" sqref="AI5"/>
    </sheetView>
  </sheetViews>
  <sheetFormatPr defaultColWidth="9.25" defaultRowHeight="13.5" x14ac:dyDescent="0.25"/>
  <cols>
    <col min="1" max="32" width="2.75" style="29" customWidth="1"/>
    <col min="33" max="33" width="2.75" style="52" customWidth="1"/>
    <col min="34" max="34" width="2.75" style="29" customWidth="1"/>
    <col min="35" max="16384" width="9.25" style="29"/>
  </cols>
  <sheetData>
    <row r="1" spans="1:35" ht="57" customHeight="1" x14ac:dyDescent="0.25">
      <c r="A1" s="28" t="s">
        <v>153</v>
      </c>
      <c r="B1" s="28"/>
      <c r="C1" s="28"/>
      <c r="D1" s="28"/>
      <c r="E1" s="28"/>
      <c r="F1" s="28"/>
      <c r="G1" s="28"/>
      <c r="H1" s="28"/>
      <c r="I1" s="28"/>
      <c r="J1" s="28"/>
      <c r="K1" s="28"/>
      <c r="L1" s="28"/>
      <c r="M1" s="28"/>
      <c r="N1" s="28"/>
      <c r="O1" s="28"/>
      <c r="P1" s="28"/>
      <c r="Q1" s="28"/>
      <c r="R1" s="28"/>
      <c r="S1" s="28"/>
      <c r="T1" s="28"/>
      <c r="U1" s="28"/>
      <c r="V1" s="1"/>
      <c r="W1" s="1"/>
      <c r="X1" s="1"/>
      <c r="Y1" s="1"/>
      <c r="Z1" s="1"/>
      <c r="AA1" s="1"/>
      <c r="AB1" s="1"/>
      <c r="AC1" s="1"/>
      <c r="AD1" s="1"/>
      <c r="AE1" s="1"/>
      <c r="AF1" s="1"/>
      <c r="AG1" s="29"/>
    </row>
    <row r="2" spans="1:35" ht="15" customHeight="1" x14ac:dyDescent="0.25">
      <c r="A2" s="30"/>
      <c r="B2" s="30"/>
      <c r="C2" s="30"/>
      <c r="D2" s="31"/>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5" ht="15" customHeight="1" x14ac:dyDescent="0.25">
      <c r="A3" s="30"/>
      <c r="B3" s="30"/>
      <c r="C3" s="30"/>
      <c r="D3" s="31"/>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5" ht="15" customHeight="1" x14ac:dyDescent="0.25">
      <c r="A4" s="30"/>
      <c r="B4" s="30"/>
      <c r="C4" s="30"/>
      <c r="D4" s="31"/>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5" ht="15" customHeight="1" x14ac:dyDescent="0.25">
      <c r="A5" s="30"/>
      <c r="B5" s="30"/>
      <c r="C5" s="30"/>
      <c r="D5" s="31"/>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5" ht="15" customHeight="1" x14ac:dyDescent="0.25">
      <c r="A6" s="30"/>
      <c r="B6" s="30"/>
      <c r="C6" s="30"/>
      <c r="D6" s="31"/>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5" ht="15" customHeight="1" x14ac:dyDescent="0.25">
      <c r="A7" s="30"/>
      <c r="B7" s="30"/>
      <c r="C7" s="30"/>
      <c r="D7" s="31"/>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5" ht="15" customHeight="1" x14ac:dyDescent="0.25">
      <c r="A8" s="30"/>
      <c r="B8" s="30"/>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5" ht="15" customHeight="1" x14ac:dyDescent="0.25">
      <c r="A9" s="30"/>
      <c r="B9" s="30"/>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5" ht="15" customHeight="1" x14ac:dyDescent="0.25">
      <c r="A10" s="30"/>
      <c r="B10" s="30"/>
      <c r="C10" s="30"/>
      <c r="D10" s="31"/>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5" ht="15" customHeight="1" x14ac:dyDescent="0.25">
      <c r="A11" s="30"/>
      <c r="B11" s="30"/>
      <c r="C11" s="30"/>
      <c r="D11" s="31"/>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1"/>
    </row>
    <row r="12" spans="1:35" ht="15" customHeight="1" x14ac:dyDescent="0.25">
      <c r="A12" s="30"/>
      <c r="B12" s="30"/>
      <c r="C12" s="30"/>
      <c r="D12" s="31"/>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5" ht="15" customHeight="1" x14ac:dyDescent="0.25">
      <c r="A13" s="30"/>
      <c r="B13" s="30"/>
      <c r="C13" s="30"/>
      <c r="D13" s="31"/>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5" ht="15" customHeight="1" x14ac:dyDescent="0.25">
      <c r="A14" s="30"/>
      <c r="B14" s="30"/>
      <c r="C14" s="30"/>
      <c r="D14" s="31"/>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5" ht="15" customHeight="1" x14ac:dyDescent="0.25">
      <c r="A15" s="30"/>
      <c r="B15" s="30"/>
      <c r="C15" s="30"/>
      <c r="D15" s="31"/>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5" ht="15" customHeight="1" x14ac:dyDescent="0.25">
      <c r="A16" s="30"/>
      <c r="B16" s="30"/>
      <c r="C16" s="30"/>
      <c r="D16" s="31"/>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ht="15" customHeight="1" x14ac:dyDescent="0.25">
      <c r="A17" s="30"/>
      <c r="B17" s="30"/>
      <c r="C17" s="30"/>
      <c r="D17" s="31"/>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ht="15" customHeight="1" x14ac:dyDescent="0.25">
      <c r="A18" s="30"/>
      <c r="B18" s="30"/>
      <c r="C18" s="30"/>
      <c r="D18" s="31"/>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row>
    <row r="19" spans="1:34" ht="15" customHeight="1" x14ac:dyDescent="0.25">
      <c r="A19" s="30"/>
      <c r="B19" s="30"/>
      <c r="C19" s="30"/>
      <c r="D19" s="31"/>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ht="15" customHeight="1" x14ac:dyDescent="0.25">
      <c r="A20" s="30"/>
      <c r="B20" s="30"/>
      <c r="C20" s="30"/>
      <c r="D20" s="31"/>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ht="15" customHeight="1" x14ac:dyDescent="0.25">
      <c r="A21" s="30"/>
      <c r="B21" s="30"/>
      <c r="C21" s="30"/>
      <c r="D21" s="31"/>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1:34" ht="15" customHeight="1" x14ac:dyDescent="0.25">
      <c r="A22" s="30"/>
      <c r="B22" s="30"/>
      <c r="C22" s="30"/>
      <c r="D22" s="31"/>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ht="15" customHeight="1" x14ac:dyDescent="0.25">
      <c r="A23" s="30"/>
      <c r="B23" s="30"/>
      <c r="C23" s="30"/>
      <c r="D23" s="31"/>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ht="15" customHeight="1" x14ac:dyDescent="0.25">
      <c r="A24" s="30"/>
      <c r="B24" s="30"/>
      <c r="C24" s="30"/>
      <c r="D24" s="31"/>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ht="15" customHeight="1" x14ac:dyDescent="0.25">
      <c r="A25" s="30"/>
      <c r="B25" s="30"/>
      <c r="C25" s="30"/>
      <c r="D25" s="31"/>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ht="15" customHeight="1" x14ac:dyDescent="0.25">
      <c r="A26" s="30"/>
      <c r="B26" s="30"/>
      <c r="C26" s="30"/>
      <c r="D26" s="31"/>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row>
    <row r="27" spans="1:34" ht="15" customHeight="1" x14ac:dyDescent="0.25">
      <c r="A27" s="30"/>
      <c r="B27" s="30"/>
      <c r="C27" s="30"/>
      <c r="D27" s="31"/>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ht="15" customHeight="1" x14ac:dyDescent="0.25">
      <c r="A28" s="30"/>
      <c r="B28" s="30"/>
      <c r="C28" s="30"/>
      <c r="D28" s="31"/>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ht="15" customHeight="1" x14ac:dyDescent="0.25">
      <c r="A29" s="30"/>
      <c r="B29" s="30"/>
      <c r="C29" s="30"/>
      <c r="D29" s="31"/>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ht="15" customHeight="1" x14ac:dyDescent="0.25">
      <c r="A30" s="30"/>
      <c r="B30" s="30"/>
      <c r="C30" s="30"/>
      <c r="D30" s="31"/>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ht="15" customHeight="1" x14ac:dyDescent="0.25">
      <c r="A31" s="30"/>
      <c r="B31" s="30"/>
      <c r="C31" s="30"/>
      <c r="D31" s="31"/>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ht="15" customHeight="1" x14ac:dyDescent="0.25">
      <c r="A32" s="30"/>
      <c r="B32" s="30"/>
      <c r="C32" s="30"/>
      <c r="D32" s="31"/>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ht="15" customHeight="1" x14ac:dyDescent="0.25">
      <c r="A33" s="30"/>
      <c r="B33" s="30"/>
      <c r="C33" s="30"/>
      <c r="D33" s="31"/>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4" ht="15" customHeight="1" x14ac:dyDescent="0.25">
      <c r="A34" s="30"/>
      <c r="B34" s="30"/>
      <c r="C34" s="30"/>
      <c r="D34" s="31"/>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s="1" customFormat="1" ht="24" customHeight="1" x14ac:dyDescent="0.25">
      <c r="AH35" s="32" t="s">
        <v>152</v>
      </c>
    </row>
    <row r="36" spans="1:34" ht="18.75" customHeight="1" x14ac:dyDescent="0.25">
      <c r="A36" s="85" t="s">
        <v>7</v>
      </c>
      <c r="B36" s="85"/>
      <c r="C36" s="85"/>
      <c r="D36" s="85"/>
      <c r="E36" s="85"/>
      <c r="F36" s="85"/>
      <c r="G36" s="85"/>
      <c r="H36" s="85"/>
      <c r="I36" s="85"/>
      <c r="J36" s="85"/>
      <c r="K36" s="85"/>
      <c r="L36" s="85"/>
      <c r="M36" s="85"/>
      <c r="N36" s="85"/>
      <c r="O36" s="85"/>
      <c r="P36" s="85"/>
      <c r="Q36" s="85"/>
      <c r="R36" s="85"/>
      <c r="S36" s="33"/>
      <c r="T36" s="86" t="str">
        <f>" 已確認賓客總數： "&amp;ConfirmedGuests</f>
        <v xml:space="preserve"> 已確認賓客總數： 46</v>
      </c>
      <c r="U36" s="87"/>
      <c r="V36" s="87"/>
      <c r="W36" s="87"/>
      <c r="X36" s="87"/>
      <c r="Y36" s="87"/>
      <c r="Z36" s="87"/>
      <c r="AA36" s="87"/>
      <c r="AB36" s="87"/>
      <c r="AC36" s="87"/>
      <c r="AD36" s="87"/>
      <c r="AE36" s="87"/>
      <c r="AF36" s="87"/>
      <c r="AG36" s="87"/>
      <c r="AH36" s="88"/>
    </row>
    <row r="37" spans="1:34" ht="18" customHeight="1" x14ac:dyDescent="0.25">
      <c r="A37" s="34"/>
      <c r="B37" s="34"/>
      <c r="C37" s="35"/>
      <c r="D37" s="35"/>
      <c r="E37" s="35"/>
      <c r="F37" s="34"/>
      <c r="G37" s="34"/>
      <c r="H37" s="34"/>
      <c r="I37" s="34"/>
      <c r="J37" s="34"/>
      <c r="K37" s="34"/>
      <c r="L37" s="34"/>
      <c r="M37" s="34"/>
      <c r="N37" s="34"/>
      <c r="O37" s="34"/>
      <c r="P37" s="34"/>
      <c r="Q37" s="34"/>
      <c r="R37" s="34"/>
      <c r="S37" s="36"/>
      <c r="T37" s="37" t="s">
        <v>176</v>
      </c>
      <c r="U37" s="36"/>
      <c r="V37" s="36"/>
      <c r="W37" s="36"/>
      <c r="X37" s="38"/>
      <c r="Y37" s="39"/>
      <c r="Z37" s="39"/>
      <c r="AA37" s="39"/>
      <c r="AB37" s="39"/>
      <c r="AC37" s="39"/>
      <c r="AD37" s="39"/>
      <c r="AE37" s="39"/>
      <c r="AF37" s="39"/>
      <c r="AG37" s="36"/>
      <c r="AH37" s="40"/>
    </row>
    <row r="38" spans="1:34" ht="18" customHeight="1" x14ac:dyDescent="0.25">
      <c r="A38" s="41"/>
      <c r="B38" s="41"/>
      <c r="C38" s="42"/>
      <c r="D38" s="42"/>
      <c r="E38" s="42"/>
      <c r="F38" s="42"/>
      <c r="G38" s="42"/>
      <c r="H38" s="42"/>
      <c r="I38" s="42"/>
      <c r="J38" s="42"/>
      <c r="K38" s="42"/>
      <c r="L38" s="42"/>
      <c r="M38" s="42"/>
      <c r="N38" s="42"/>
      <c r="O38" s="42"/>
      <c r="P38" s="42"/>
      <c r="Q38" s="42"/>
      <c r="R38" s="42"/>
      <c r="S38" s="39"/>
      <c r="T38" s="43"/>
      <c r="U38" s="44" t="str">
        <f>ROUNDUP(ConfirmedGuests/6,0)&amp;" 個 54 吋圓桌 (6 個座位)"</f>
        <v>8 個 54 吋圓桌 (6 個座位)</v>
      </c>
      <c r="V38" s="36"/>
      <c r="W38" s="36"/>
      <c r="X38" s="36"/>
      <c r="Y38" s="36"/>
      <c r="Z38" s="39"/>
      <c r="AA38" s="39"/>
      <c r="AB38" s="39"/>
      <c r="AC38" s="39"/>
      <c r="AD38" s="39"/>
      <c r="AE38" s="39"/>
      <c r="AF38" s="39"/>
      <c r="AG38" s="36"/>
      <c r="AH38" s="40"/>
    </row>
    <row r="39" spans="1:34" s="1" customFormat="1" ht="18" customHeight="1" x14ac:dyDescent="0.25">
      <c r="A39" s="41"/>
      <c r="B39" s="41"/>
      <c r="C39" s="42"/>
      <c r="D39" s="42"/>
      <c r="E39" s="42"/>
      <c r="F39" s="42"/>
      <c r="G39" s="42"/>
      <c r="H39" s="42"/>
      <c r="I39" s="42"/>
      <c r="J39" s="41"/>
      <c r="K39" s="42"/>
      <c r="L39" s="42"/>
      <c r="M39" s="41"/>
      <c r="N39" s="42"/>
      <c r="O39" s="42"/>
      <c r="P39" s="42"/>
      <c r="Q39" s="42"/>
      <c r="R39" s="42"/>
      <c r="S39" s="39"/>
      <c r="T39" s="43"/>
      <c r="U39" s="44" t="str">
        <f>ROUNDUP(ConfirmedGuests/8,0) &amp;" 個 60 吋圓桌 (8 個座位)"</f>
        <v>6 個 60 吋圓桌 (8 個座位)</v>
      </c>
      <c r="V39" s="36"/>
      <c r="W39" s="36"/>
      <c r="X39" s="36"/>
      <c r="Y39" s="36"/>
      <c r="Z39" s="39"/>
      <c r="AA39" s="39"/>
      <c r="AB39" s="39"/>
      <c r="AC39" s="39"/>
      <c r="AD39" s="39"/>
      <c r="AE39" s="39"/>
      <c r="AF39" s="39"/>
      <c r="AG39" s="39"/>
      <c r="AH39" s="45"/>
    </row>
    <row r="40" spans="1:34" s="1" customFormat="1" ht="18" customHeight="1" x14ac:dyDescent="0.25">
      <c r="A40" s="41"/>
      <c r="B40" s="41"/>
      <c r="C40" s="42"/>
      <c r="D40" s="42"/>
      <c r="E40" s="42"/>
      <c r="F40" s="42"/>
      <c r="G40" s="42"/>
      <c r="H40" s="42"/>
      <c r="I40" s="42"/>
      <c r="J40" s="41"/>
      <c r="K40" s="42"/>
      <c r="L40" s="42"/>
      <c r="M40" s="41"/>
      <c r="N40" s="42"/>
      <c r="O40" s="42"/>
      <c r="P40" s="42"/>
      <c r="Q40" s="42"/>
      <c r="R40" s="42"/>
      <c r="S40" s="39"/>
      <c r="T40" s="43"/>
      <c r="U40" s="44" t="str">
        <f>ROUNDUP(ConfirmedGuests/10,0)&amp;" 個 72 吋圓桌 (10 個座位)"</f>
        <v>5 個 72 吋圓桌 (10 個座位)</v>
      </c>
      <c r="V40" s="36"/>
      <c r="W40" s="36"/>
      <c r="X40" s="36"/>
      <c r="Y40" s="36"/>
      <c r="Z40" s="39"/>
      <c r="AA40" s="39"/>
      <c r="AB40" s="39"/>
      <c r="AC40" s="39"/>
      <c r="AD40" s="39"/>
      <c r="AE40" s="39"/>
      <c r="AF40" s="39"/>
      <c r="AG40" s="39"/>
      <c r="AH40" s="45"/>
    </row>
    <row r="41" spans="1:34" ht="18" customHeight="1" x14ac:dyDescent="0.25">
      <c r="A41" s="41"/>
      <c r="B41" s="41"/>
      <c r="C41" s="41"/>
      <c r="D41" s="42"/>
      <c r="E41" s="42"/>
      <c r="F41" s="42"/>
      <c r="G41" s="42"/>
      <c r="H41" s="42"/>
      <c r="I41" s="42"/>
      <c r="J41" s="41"/>
      <c r="K41" s="42"/>
      <c r="L41" s="42"/>
      <c r="M41" s="41"/>
      <c r="N41" s="42"/>
      <c r="O41" s="42"/>
      <c r="P41" s="42"/>
      <c r="Q41" s="42"/>
      <c r="R41" s="42"/>
      <c r="S41" s="39"/>
      <c r="T41" s="43"/>
      <c r="U41" s="44" t="str">
        <f>ROUNDUP(ConfirmedGuests/6,0)&amp; " 個 30 吋 x 72 吋方桌 (6 個座位)"</f>
        <v>8 個 30 吋 x 72 吋方桌 (6 個座位)</v>
      </c>
      <c r="V41" s="36"/>
      <c r="W41" s="36"/>
      <c r="X41" s="36"/>
      <c r="Y41" s="36"/>
      <c r="Z41" s="39"/>
      <c r="AA41" s="39"/>
      <c r="AB41" s="39"/>
      <c r="AC41" s="39"/>
      <c r="AD41" s="39"/>
      <c r="AE41" s="39"/>
      <c r="AF41" s="39"/>
      <c r="AG41" s="46"/>
      <c r="AH41" s="40"/>
    </row>
    <row r="42" spans="1:34" ht="18" customHeight="1" x14ac:dyDescent="0.25">
      <c r="A42" s="41"/>
      <c r="B42" s="41"/>
      <c r="C42" s="41"/>
      <c r="D42" s="42"/>
      <c r="E42" s="42"/>
      <c r="F42" s="42"/>
      <c r="G42" s="42"/>
      <c r="H42" s="42"/>
      <c r="I42" s="42"/>
      <c r="J42" s="41"/>
      <c r="K42" s="42"/>
      <c r="L42" s="42"/>
      <c r="M42" s="41"/>
      <c r="N42" s="42"/>
      <c r="O42" s="42"/>
      <c r="P42" s="42"/>
      <c r="Q42" s="42"/>
      <c r="R42" s="42"/>
      <c r="S42" s="36"/>
      <c r="T42" s="47"/>
      <c r="U42" s="44" t="str">
        <f>ROUNDUP(ConfirmedGuests/8,0)&amp;" 個 30 吋 x 96 吋方桌 (8 個座位)"</f>
        <v>6 個 30 吋 x 96 吋方桌 (8 個座位)</v>
      </c>
      <c r="V42" s="36"/>
      <c r="W42" s="36"/>
      <c r="X42" s="36"/>
      <c r="Y42" s="36"/>
      <c r="Z42" s="36"/>
      <c r="AA42" s="36"/>
      <c r="AB42" s="36"/>
      <c r="AC42" s="36"/>
      <c r="AD42" s="36"/>
      <c r="AE42" s="36"/>
      <c r="AF42" s="36"/>
      <c r="AG42" s="46"/>
      <c r="AH42" s="40"/>
    </row>
    <row r="43" spans="1:34" ht="18" customHeight="1" x14ac:dyDescent="0.25">
      <c r="A43" s="41"/>
      <c r="B43" s="41"/>
      <c r="C43" s="41"/>
      <c r="D43" s="42"/>
      <c r="E43" s="42"/>
      <c r="F43" s="42"/>
      <c r="G43" s="42"/>
      <c r="H43" s="42"/>
      <c r="I43" s="42"/>
      <c r="J43" s="41"/>
      <c r="K43" s="42"/>
      <c r="L43" s="42"/>
      <c r="M43" s="41"/>
      <c r="N43" s="42"/>
      <c r="O43" s="42"/>
      <c r="P43" s="42"/>
      <c r="Q43" s="42"/>
      <c r="R43" s="42"/>
      <c r="S43" s="36"/>
      <c r="T43" s="48" t="s">
        <v>154</v>
      </c>
      <c r="U43" s="49"/>
      <c r="V43" s="49"/>
      <c r="W43" s="49"/>
      <c r="X43" s="49"/>
      <c r="Y43" s="49"/>
      <c r="Z43" s="49"/>
      <c r="AA43" s="49"/>
      <c r="AB43" s="49"/>
      <c r="AC43" s="49"/>
      <c r="AD43" s="49"/>
      <c r="AE43" s="49"/>
      <c r="AF43" s="49"/>
      <c r="AG43" s="50"/>
      <c r="AH43" s="51"/>
    </row>
    <row r="44" spans="1:34" ht="15.75" x14ac:dyDescent="0.25">
      <c r="A44" s="1"/>
      <c r="F44" s="1"/>
      <c r="G44" s="1"/>
      <c r="H44" s="1"/>
      <c r="I44" s="1"/>
      <c r="K44" s="1"/>
      <c r="L44" s="1"/>
      <c r="N44" s="1"/>
      <c r="O44" s="1"/>
      <c r="P44" s="1"/>
      <c r="Q44" s="1"/>
      <c r="R44" s="1"/>
      <c r="S44" s="1"/>
      <c r="T44" s="1"/>
      <c r="U44" s="1"/>
      <c r="V44" s="1"/>
      <c r="Z44" s="1"/>
      <c r="AA44" s="1"/>
      <c r="AB44" s="1"/>
      <c r="AC44" s="1"/>
      <c r="AD44" s="1"/>
      <c r="AE44" s="1"/>
      <c r="AF44" s="1"/>
    </row>
    <row r="45" spans="1:34" ht="15.75" x14ac:dyDescent="0.25">
      <c r="A45" s="1"/>
      <c r="F45" s="1"/>
      <c r="G45" s="1"/>
      <c r="I45" s="1"/>
      <c r="J45" s="1"/>
      <c r="K45" s="1"/>
      <c r="L45" s="1"/>
      <c r="M45" s="1"/>
      <c r="N45" s="1"/>
      <c r="O45" s="1"/>
      <c r="P45" s="1"/>
      <c r="Q45" s="1"/>
      <c r="R45" s="1"/>
      <c r="S45" s="1"/>
      <c r="T45" s="1"/>
      <c r="U45" s="1"/>
      <c r="V45" s="1"/>
      <c r="W45" s="1"/>
      <c r="X45" s="1"/>
      <c r="Y45" s="1"/>
      <c r="Z45" s="1"/>
      <c r="AA45" s="1"/>
      <c r="AB45" s="1"/>
      <c r="AC45" s="1"/>
      <c r="AD45" s="1"/>
      <c r="AE45" s="1"/>
      <c r="AF45" s="1"/>
    </row>
  </sheetData>
  <mergeCells count="2">
    <mergeCell ref="A36:R36"/>
    <mergeCell ref="T36:AH36"/>
  </mergeCells>
  <phoneticPr fontId="11" type="noConversion"/>
  <printOptions horizontalCentered="1"/>
  <pageMargins left="0.25" right="0.25" top="0.75" bottom="0.75" header="0.3" footer="0.3"/>
  <pageSetup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9D4095AFEE790E42B52CF3AD35B999BF040086E71550AC00CE488731BAE03648ABFB" ma:contentTypeVersion="69" ma:contentTypeDescription="Create a new document." ma:contentTypeScope="" ma:versionID="19c8e0d4ec850202fc84bb6df7d27d5a">
  <xsd:schema xmlns:xsd="http://www.w3.org/2001/XMLSchema" xmlns:xs="http://www.w3.org/2001/XMLSchema" xmlns:p="http://schemas.microsoft.com/office/2006/metadata/properties" xmlns:ns2="c66daf58-3c46-4c48-8560-c485e881f7f9" xmlns:ns3="8e8ea6d1-e150-4704-b47c-0a92d6aed386" targetNamespace="http://schemas.microsoft.com/office/2006/metadata/properties" ma:root="true" ma:fieldsID="61474f05e94678c8e4bfc6326c72eb04" ns2:_="" ns3:_="">
    <xsd:import namespace="c66daf58-3c46-4c48-8560-c485e881f7f9"/>
    <xsd:import namespace="8e8ea6d1-e150-4704-b47c-0a92d6aed38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af58-3c46-4c48-8560-c485e881f7f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7395a81f-9577-418e-910a-32f7a61cddb7}"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5EEE958E-8061-4FA6-908C-FF1913BBCE99}" ma:internalName="CSXSubmissionMarket" ma:readOnly="false" ma:showField="MarketName" ma:web="c66daf58-3c46-4c48-8560-c485e881f7f9">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c3aa597f-d352-4d18-b6bb-dd7b199309e2}"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424DF09-D473-47CB-8F99-CE4C88C30A56}" ma:internalName="InProjectListLookup" ma:readOnly="true" ma:showField="InProjectList"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c392861a-3365-44e0-a108-b907e1530f9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424DF09-D473-47CB-8F99-CE4C88C30A56}" ma:internalName="LastCompleteVersionLookup" ma:readOnly="true" ma:showField="LastCompleteVersion"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424DF09-D473-47CB-8F99-CE4C88C30A56}" ma:internalName="LastPreviewErrorLookup" ma:readOnly="true" ma:showField="LastPreviewError"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424DF09-D473-47CB-8F99-CE4C88C30A56}" ma:internalName="LastPreviewResultLookup" ma:readOnly="true" ma:showField="LastPreviewResult"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424DF09-D473-47CB-8F99-CE4C88C30A56}" ma:internalName="LastPreviewAttemptDateLookup" ma:readOnly="true" ma:showField="LastPreviewAttemptDat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424DF09-D473-47CB-8F99-CE4C88C30A56}" ma:internalName="LastPreviewedByLookup" ma:readOnly="true" ma:showField="LastPreviewedBy"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424DF09-D473-47CB-8F99-CE4C88C30A56}" ma:internalName="LastPreviewTimeLookup" ma:readOnly="true" ma:showField="LastPreviewTim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424DF09-D473-47CB-8F99-CE4C88C30A56}" ma:internalName="LastPreviewVersionLookup" ma:readOnly="true" ma:showField="LastPreviewVersion"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424DF09-D473-47CB-8F99-CE4C88C30A56}" ma:internalName="LastPublishErrorLookup" ma:readOnly="true" ma:showField="LastPublishError"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424DF09-D473-47CB-8F99-CE4C88C30A56}" ma:internalName="LastPublishResultLookup" ma:readOnly="true" ma:showField="LastPublishResult"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424DF09-D473-47CB-8F99-CE4C88C30A56}" ma:internalName="LastPublishAttemptDateLookup" ma:readOnly="true" ma:showField="LastPublishAttemptDat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424DF09-D473-47CB-8F99-CE4C88C30A56}" ma:internalName="LastPublishedByLookup" ma:readOnly="true" ma:showField="LastPublishedBy"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424DF09-D473-47CB-8F99-CE4C88C30A56}" ma:internalName="LastPublishTimeLookup" ma:readOnly="true" ma:showField="LastPublishTim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424DF09-D473-47CB-8F99-CE4C88C30A56}" ma:internalName="LastPublishVersionLookup" ma:readOnly="true" ma:showField="LastPublishVersion"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02123C9-D1B3-425D-A38A-7FDEACDA3FC6}" ma:internalName="LocLastLocAttemptVersionLookup" ma:readOnly="false" ma:showField="LastLocAttemptVersion" ma:web="c66daf58-3c46-4c48-8560-c485e881f7f9">
      <xsd:simpleType>
        <xsd:restriction base="dms:Lookup"/>
      </xsd:simpleType>
    </xsd:element>
    <xsd:element name="LocLastLocAttemptVersionTypeLookup" ma:index="72" nillable="true" ma:displayName="Loc Last Loc Attempt Version Type" ma:default="" ma:list="{B02123C9-D1B3-425D-A38A-7FDEACDA3FC6}" ma:internalName="LocLastLocAttemptVersionTypeLookup" ma:readOnly="true" ma:showField="LastLocAttemptVersionType" ma:web="c66daf58-3c46-4c48-8560-c485e881f7f9">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02123C9-D1B3-425D-A38A-7FDEACDA3FC6}" ma:internalName="LocNewPublishedVersionLookup" ma:readOnly="true" ma:showField="NewPublishedVersion" ma:web="c66daf58-3c46-4c48-8560-c485e881f7f9">
      <xsd:simpleType>
        <xsd:restriction base="dms:Lookup"/>
      </xsd:simpleType>
    </xsd:element>
    <xsd:element name="LocOverallHandbackStatusLookup" ma:index="76" nillable="true" ma:displayName="Loc Overall Handback Status" ma:default="" ma:list="{B02123C9-D1B3-425D-A38A-7FDEACDA3FC6}" ma:internalName="LocOverallHandbackStatusLookup" ma:readOnly="true" ma:showField="OverallHandbackStatus" ma:web="c66daf58-3c46-4c48-8560-c485e881f7f9">
      <xsd:simpleType>
        <xsd:restriction base="dms:Lookup"/>
      </xsd:simpleType>
    </xsd:element>
    <xsd:element name="LocOverallLocStatusLookup" ma:index="77" nillable="true" ma:displayName="Loc Overall Localize Status" ma:default="" ma:list="{B02123C9-D1B3-425D-A38A-7FDEACDA3FC6}" ma:internalName="LocOverallLocStatusLookup" ma:readOnly="true" ma:showField="OverallLocStatus" ma:web="c66daf58-3c46-4c48-8560-c485e881f7f9">
      <xsd:simpleType>
        <xsd:restriction base="dms:Lookup"/>
      </xsd:simpleType>
    </xsd:element>
    <xsd:element name="LocOverallPreviewStatusLookup" ma:index="78" nillable="true" ma:displayName="Loc Overall Preview Status" ma:default="" ma:list="{B02123C9-D1B3-425D-A38A-7FDEACDA3FC6}" ma:internalName="LocOverallPreviewStatusLookup" ma:readOnly="true" ma:showField="OverallPreviewStatus" ma:web="c66daf58-3c46-4c48-8560-c485e881f7f9">
      <xsd:simpleType>
        <xsd:restriction base="dms:Lookup"/>
      </xsd:simpleType>
    </xsd:element>
    <xsd:element name="LocOverallPublishStatusLookup" ma:index="79" nillable="true" ma:displayName="Loc Overall Publish Status" ma:default="" ma:list="{B02123C9-D1B3-425D-A38A-7FDEACDA3FC6}" ma:internalName="LocOverallPublishStatusLookup" ma:readOnly="true" ma:showField="OverallPublishStatus" ma:web="c66daf58-3c46-4c48-8560-c485e881f7f9">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02123C9-D1B3-425D-A38A-7FDEACDA3FC6}" ma:internalName="LocProcessedForHandoffsLookup" ma:readOnly="true" ma:showField="ProcessedForHandoffs" ma:web="c66daf58-3c46-4c48-8560-c485e881f7f9">
      <xsd:simpleType>
        <xsd:restriction base="dms:Lookup"/>
      </xsd:simpleType>
    </xsd:element>
    <xsd:element name="LocProcessedForMarketsLookup" ma:index="82" nillable="true" ma:displayName="Loc Processed For Markets" ma:default="" ma:list="{B02123C9-D1B3-425D-A38A-7FDEACDA3FC6}" ma:internalName="LocProcessedForMarketsLookup" ma:readOnly="true" ma:showField="ProcessedForMarkets" ma:web="c66daf58-3c46-4c48-8560-c485e881f7f9">
      <xsd:simpleType>
        <xsd:restriction base="dms:Lookup"/>
      </xsd:simpleType>
    </xsd:element>
    <xsd:element name="LocPublishedDependentAssetsLookup" ma:index="83" nillable="true" ma:displayName="Loc Published Dependent Assets" ma:default="" ma:list="{B02123C9-D1B3-425D-A38A-7FDEACDA3FC6}" ma:internalName="LocPublishedDependentAssetsLookup" ma:readOnly="true" ma:showField="PublishedDependentAssets" ma:web="c66daf58-3c46-4c48-8560-c485e881f7f9">
      <xsd:simpleType>
        <xsd:restriction base="dms:Lookup"/>
      </xsd:simpleType>
    </xsd:element>
    <xsd:element name="LocPublishedLinkedAssetsLookup" ma:index="84" nillable="true" ma:displayName="Loc Published Linked Assets" ma:default="" ma:list="{B02123C9-D1B3-425D-A38A-7FDEACDA3FC6}" ma:internalName="LocPublishedLinkedAssetsLookup" ma:readOnly="true" ma:showField="PublishedLinkedAssets" ma:web="c66daf58-3c46-4c48-8560-c485e881f7f9">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8612d4a4-f894-4474-9fef-d579f90c35e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5EEE958E-8061-4FA6-908C-FF1913BBCE99}" ma:internalName="Markets" ma:readOnly="false" ma:showField="MarketNam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424DF09-D473-47CB-8F99-CE4C88C30A56}" ma:internalName="NumOfRatingsLookup" ma:readOnly="true" ma:showField="NumOfRatings"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424DF09-D473-47CB-8F99-CE4C88C30A56}" ma:internalName="PublishStatusLookup" ma:readOnly="false" ma:showField="PublishStatus"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8e26204e-beeb-4929-ac8b-f970debed3f2}"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0cdb01e-f835-423d-bf84-41ea51f83b24}" ma:internalName="TaxCatchAll" ma:showField="CatchAllData"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0cdb01e-f835-423d-bf84-41ea51f83b24}" ma:internalName="TaxCatchAllLabel" ma:readOnly="true" ma:showField="CatchAllDataLabel"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e8ea6d1-e150-4704-b47c-0a92d6aed386"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c66daf58-3c46-4c48-8560-c485e881f7f9" xsi:nil="true"/>
    <AssetExpire xmlns="c66daf58-3c46-4c48-8560-c485e881f7f9">2029-01-01T08:00:00+00:00</AssetExpire>
    <CampaignTagsTaxHTField0 xmlns="c66daf58-3c46-4c48-8560-c485e881f7f9">
      <Terms xmlns="http://schemas.microsoft.com/office/infopath/2007/PartnerControls"/>
    </CampaignTagsTaxHTField0>
    <IntlLangReviewDate xmlns="c66daf58-3c46-4c48-8560-c485e881f7f9" xsi:nil="true"/>
    <TPFriendlyName xmlns="c66daf58-3c46-4c48-8560-c485e881f7f9" xsi:nil="true"/>
    <IntlLangReview xmlns="c66daf58-3c46-4c48-8560-c485e881f7f9">false</IntlLangReview>
    <LocLastLocAttemptVersionLookup xmlns="c66daf58-3c46-4c48-8560-c485e881f7f9">854868</LocLastLocAttemptVersionLookup>
    <PolicheckWords xmlns="c66daf58-3c46-4c48-8560-c485e881f7f9" xsi:nil="true"/>
    <SubmitterId xmlns="c66daf58-3c46-4c48-8560-c485e881f7f9" xsi:nil="true"/>
    <AcquiredFrom xmlns="c66daf58-3c46-4c48-8560-c485e881f7f9">Internal MS</AcquiredFrom>
    <EditorialStatus xmlns="c66daf58-3c46-4c48-8560-c485e881f7f9">Complete</EditorialStatus>
    <Markets xmlns="c66daf58-3c46-4c48-8560-c485e881f7f9"/>
    <OriginAsset xmlns="c66daf58-3c46-4c48-8560-c485e881f7f9" xsi:nil="true"/>
    <AssetStart xmlns="c66daf58-3c46-4c48-8560-c485e881f7f9">2012-08-30T21:29:00+00:00</AssetStart>
    <FriendlyTitle xmlns="c66daf58-3c46-4c48-8560-c485e881f7f9" xsi:nil="true"/>
    <MarketSpecific xmlns="c66daf58-3c46-4c48-8560-c485e881f7f9">false</MarketSpecific>
    <TPNamespace xmlns="c66daf58-3c46-4c48-8560-c485e881f7f9" xsi:nil="true"/>
    <PublishStatusLookup xmlns="c66daf58-3c46-4c48-8560-c485e881f7f9">
      <Value>491480</Value>
    </PublishStatusLookup>
    <APAuthor xmlns="c66daf58-3c46-4c48-8560-c485e881f7f9">
      <UserInfo>
        <DisplayName>REDMOND\matthos</DisplayName>
        <AccountId>59</AccountId>
        <AccountType/>
      </UserInfo>
    </APAuthor>
    <TPCommandLine xmlns="c66daf58-3c46-4c48-8560-c485e881f7f9" xsi:nil="true"/>
    <IntlLangReviewer xmlns="c66daf58-3c46-4c48-8560-c485e881f7f9" xsi:nil="true"/>
    <OpenTemplate xmlns="c66daf58-3c46-4c48-8560-c485e881f7f9">true</OpenTemplate>
    <CSXSubmissionDate xmlns="c66daf58-3c46-4c48-8560-c485e881f7f9" xsi:nil="true"/>
    <TaxCatchAll xmlns="c66daf58-3c46-4c48-8560-c485e881f7f9"/>
    <Manager xmlns="c66daf58-3c46-4c48-8560-c485e881f7f9" xsi:nil="true"/>
    <NumericId xmlns="c66daf58-3c46-4c48-8560-c485e881f7f9" xsi:nil="true"/>
    <ParentAssetId xmlns="c66daf58-3c46-4c48-8560-c485e881f7f9" xsi:nil="true"/>
    <OriginalSourceMarket xmlns="c66daf58-3c46-4c48-8560-c485e881f7f9">english</OriginalSourceMarket>
    <ApprovalStatus xmlns="c66daf58-3c46-4c48-8560-c485e881f7f9">InProgress</ApprovalStatus>
    <TPComponent xmlns="c66daf58-3c46-4c48-8560-c485e881f7f9" xsi:nil="true"/>
    <EditorialTags xmlns="c66daf58-3c46-4c48-8560-c485e881f7f9" xsi:nil="true"/>
    <TPExecutable xmlns="c66daf58-3c46-4c48-8560-c485e881f7f9" xsi:nil="true"/>
    <TPLaunchHelpLink xmlns="c66daf58-3c46-4c48-8560-c485e881f7f9" xsi:nil="true"/>
    <LocComments xmlns="c66daf58-3c46-4c48-8560-c485e881f7f9" xsi:nil="true"/>
    <LocRecommendedHandoff xmlns="c66daf58-3c46-4c48-8560-c485e881f7f9" xsi:nil="true"/>
    <SourceTitle xmlns="c66daf58-3c46-4c48-8560-c485e881f7f9" xsi:nil="true"/>
    <CSXUpdate xmlns="c66daf58-3c46-4c48-8560-c485e881f7f9">false</CSXUpdate>
    <IntlLocPriority xmlns="c66daf58-3c46-4c48-8560-c485e881f7f9" xsi:nil="true"/>
    <UAProjectedTotalWords xmlns="c66daf58-3c46-4c48-8560-c485e881f7f9" xsi:nil="true"/>
    <AssetType xmlns="c66daf58-3c46-4c48-8560-c485e881f7f9">TP</AssetType>
    <MachineTranslated xmlns="c66daf58-3c46-4c48-8560-c485e881f7f9">false</MachineTranslated>
    <OutputCachingOn xmlns="c66daf58-3c46-4c48-8560-c485e881f7f9">false</OutputCachingOn>
    <TemplateStatus xmlns="c66daf58-3c46-4c48-8560-c485e881f7f9">Complete</TemplateStatus>
    <IsSearchable xmlns="c66daf58-3c46-4c48-8560-c485e881f7f9">true</IsSearchable>
    <ContentItem xmlns="c66daf58-3c46-4c48-8560-c485e881f7f9" xsi:nil="true"/>
    <HandoffToMSDN xmlns="c66daf58-3c46-4c48-8560-c485e881f7f9" xsi:nil="true"/>
    <ShowIn xmlns="c66daf58-3c46-4c48-8560-c485e881f7f9">Show everywhere</ShowIn>
    <ThumbnailAssetId xmlns="c66daf58-3c46-4c48-8560-c485e881f7f9" xsi:nil="true"/>
    <UALocComments xmlns="c66daf58-3c46-4c48-8560-c485e881f7f9" xsi:nil="true"/>
    <UALocRecommendation xmlns="c66daf58-3c46-4c48-8560-c485e881f7f9">Localize</UALocRecommendation>
    <LastModifiedDateTime xmlns="c66daf58-3c46-4c48-8560-c485e881f7f9" xsi:nil="true"/>
    <LegacyData xmlns="c66daf58-3c46-4c48-8560-c485e881f7f9" xsi:nil="true"/>
    <LocManualTestRequired xmlns="c66daf58-3c46-4c48-8560-c485e881f7f9">false</LocManualTestRequired>
    <LocMarketGroupTiers2 xmlns="c66daf58-3c46-4c48-8560-c485e881f7f9" xsi:nil="true"/>
    <ClipArtFilename xmlns="c66daf58-3c46-4c48-8560-c485e881f7f9" xsi:nil="true"/>
    <TPApplication xmlns="c66daf58-3c46-4c48-8560-c485e881f7f9" xsi:nil="true"/>
    <CSXHash xmlns="c66daf58-3c46-4c48-8560-c485e881f7f9" xsi:nil="true"/>
    <DirectSourceMarket xmlns="c66daf58-3c46-4c48-8560-c485e881f7f9">english</DirectSourceMarket>
    <PrimaryImageGen xmlns="c66daf58-3c46-4c48-8560-c485e881f7f9">false</PrimaryImageGen>
    <PlannedPubDate xmlns="c66daf58-3c46-4c48-8560-c485e881f7f9" xsi:nil="true"/>
    <CSXSubmissionMarket xmlns="c66daf58-3c46-4c48-8560-c485e881f7f9" xsi:nil="true"/>
    <Downloads xmlns="c66daf58-3c46-4c48-8560-c485e881f7f9">0</Downloads>
    <ArtSampleDocs xmlns="c66daf58-3c46-4c48-8560-c485e881f7f9" xsi:nil="true"/>
    <TrustLevel xmlns="c66daf58-3c46-4c48-8560-c485e881f7f9">1 Microsoft Managed Content</TrustLevel>
    <BlockPublish xmlns="c66daf58-3c46-4c48-8560-c485e881f7f9">false</BlockPublish>
    <TPLaunchHelpLinkType xmlns="c66daf58-3c46-4c48-8560-c485e881f7f9">Template</TPLaunchHelpLinkType>
    <LocalizationTagsTaxHTField0 xmlns="c66daf58-3c46-4c48-8560-c485e881f7f9">
      <Terms xmlns="http://schemas.microsoft.com/office/infopath/2007/PartnerControls"/>
    </LocalizationTagsTaxHTField0>
    <BusinessGroup xmlns="c66daf58-3c46-4c48-8560-c485e881f7f9" xsi:nil="true"/>
    <Providers xmlns="c66daf58-3c46-4c48-8560-c485e881f7f9" xsi:nil="true"/>
    <TemplateTemplateType xmlns="c66daf58-3c46-4c48-8560-c485e881f7f9">Excel Spreadsheet Template</TemplateTemplateType>
    <TimesCloned xmlns="c66daf58-3c46-4c48-8560-c485e881f7f9" xsi:nil="true"/>
    <TPAppVersion xmlns="c66daf58-3c46-4c48-8560-c485e881f7f9" xsi:nil="true"/>
    <VoteCount xmlns="c66daf58-3c46-4c48-8560-c485e881f7f9" xsi:nil="true"/>
    <AverageRating xmlns="c66daf58-3c46-4c48-8560-c485e881f7f9" xsi:nil="true"/>
    <FeatureTagsTaxHTField0 xmlns="c66daf58-3c46-4c48-8560-c485e881f7f9">
      <Terms xmlns="http://schemas.microsoft.com/office/infopath/2007/PartnerControls"/>
    </FeatureTagsTaxHTField0>
    <Provider xmlns="c66daf58-3c46-4c48-8560-c485e881f7f9" xsi:nil="true"/>
    <UACurrentWords xmlns="c66daf58-3c46-4c48-8560-c485e881f7f9" xsi:nil="true"/>
    <AssetId xmlns="c66daf58-3c46-4c48-8560-c485e881f7f9">TP103427563</AssetId>
    <TPClientViewer xmlns="c66daf58-3c46-4c48-8560-c485e881f7f9" xsi:nil="true"/>
    <DSATActionTaken xmlns="c66daf58-3c46-4c48-8560-c485e881f7f9" xsi:nil="true"/>
    <APEditor xmlns="c66daf58-3c46-4c48-8560-c485e881f7f9">
      <UserInfo>
        <DisplayName/>
        <AccountId xsi:nil="true"/>
        <AccountType/>
      </UserInfo>
    </APEditor>
    <TPInstallLocation xmlns="c66daf58-3c46-4c48-8560-c485e881f7f9" xsi:nil="true"/>
    <OOCacheId xmlns="c66daf58-3c46-4c48-8560-c485e881f7f9" xsi:nil="true"/>
    <IsDeleted xmlns="c66daf58-3c46-4c48-8560-c485e881f7f9">false</IsDeleted>
    <PublishTargets xmlns="c66daf58-3c46-4c48-8560-c485e881f7f9">OfficeOnlineVNext</PublishTargets>
    <ApprovalLog xmlns="c66daf58-3c46-4c48-8560-c485e881f7f9" xsi:nil="true"/>
    <BugNumber xmlns="c66daf58-3c46-4c48-8560-c485e881f7f9" xsi:nil="true"/>
    <CrawlForDependencies xmlns="c66daf58-3c46-4c48-8560-c485e881f7f9">false</CrawlForDependencies>
    <InternalTagsTaxHTField0 xmlns="c66daf58-3c46-4c48-8560-c485e881f7f9">
      <Terms xmlns="http://schemas.microsoft.com/office/infopath/2007/PartnerControls"/>
    </InternalTagsTaxHTField0>
    <LastHandOff xmlns="c66daf58-3c46-4c48-8560-c485e881f7f9" xsi:nil="true"/>
    <Milestone xmlns="c66daf58-3c46-4c48-8560-c485e881f7f9" xsi:nil="true"/>
    <OriginalRelease xmlns="c66daf58-3c46-4c48-8560-c485e881f7f9">15</OriginalRelease>
    <RecommendationsModifier xmlns="c66daf58-3c46-4c48-8560-c485e881f7f9" xsi:nil="true"/>
    <ScenarioTagsTaxHTField0 xmlns="c66daf58-3c46-4c48-8560-c485e881f7f9">
      <Terms xmlns="http://schemas.microsoft.com/office/infopath/2007/PartnerControls"/>
    </ScenarioTagsTaxHTField0>
    <UANotes xmlns="c66daf58-3c46-4c48-8560-c485e881f7f9" xsi:nil="true"/>
    <Component xmlns="8e8ea6d1-e150-4704-b47c-0a92d6aed386" xsi:nil="true"/>
    <Description0 xmlns="8e8ea6d1-e150-4704-b47c-0a92d6aed386" xsi:nil="true"/>
  </documentManagement>
</p:properties>
</file>

<file path=customXml/itemProps1.xml><?xml version="1.0" encoding="utf-8"?>
<ds:datastoreItem xmlns:ds="http://schemas.openxmlformats.org/officeDocument/2006/customXml" ds:itemID="{7342AE7F-E209-48CB-BC7E-7217322331CD}"/>
</file>

<file path=customXml/itemProps2.xml><?xml version="1.0" encoding="utf-8"?>
<ds:datastoreItem xmlns:ds="http://schemas.openxmlformats.org/officeDocument/2006/customXml" ds:itemID="{94C9E900-E951-4E67-A753-F1A8AD2CD423}"/>
</file>

<file path=customXml/itemProps3.xml><?xml version="1.0" encoding="utf-8"?>
<ds:datastoreItem xmlns:ds="http://schemas.openxmlformats.org/officeDocument/2006/customXml" ds:itemID="{FA3FDFCB-68B2-443B-B74D-45995B5AB4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派對總覽</vt:lpstr>
      <vt:lpstr>賓客名單</vt:lpstr>
      <vt:lpstr>餐飲</vt:lpstr>
      <vt:lpstr>其他必需品</vt:lpstr>
      <vt:lpstr>座位安排方格</vt:lpstr>
      <vt:lpstr>AdultTotal</vt:lpstr>
      <vt:lpstr>ChildrenTotal</vt:lpstr>
      <vt:lpstr>ConfirmedGuests</vt:lpstr>
      <vt:lpstr>座位安排方格!Print_Area</vt:lpstr>
      <vt:lpstr>Table1Header</vt:lpstr>
      <vt:lpstr>Table2Header</vt:lpstr>
      <vt:lpstr>Table3Header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Nitthita Choochaisri</dc:creator>
  <cp:lastModifiedBy>Katanyou Petlim</cp:lastModifiedBy>
  <dcterms:created xsi:type="dcterms:W3CDTF">2012-08-28T21:36:07Z</dcterms:created>
  <dcterms:modified xsi:type="dcterms:W3CDTF">2012-12-14T07:41:23Z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0x0101009D4095AFEE790E42B52CF3AD35B999BF040086E71550AC00CE488731BAE03648ABFB</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