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5204D925-508B-42CD-AE86-EC6E88AF9328}" xr6:coauthVersionLast="31" xr6:coauthVersionMax="38" xr10:uidLastSave="{00000000-0000-0000-0000-000000000000}"/>
  <bookViews>
    <workbookView xWindow="930" yWindow="0" windowWidth="28800" windowHeight="10965" tabRatio="843" xr2:uid="{00000000-000D-0000-FFFF-FFFF00000000}"/>
  </bookViews>
  <sheets>
    <sheet name="使用指南" sheetId="4" r:id="rId1"/>
    <sheet name="年度現金流量" sheetId="10" r:id="rId2"/>
    <sheet name="每月現金流量" sheetId="2" r:id="rId3"/>
    <sheet name="每日摘要" sheetId="9" r:id="rId4"/>
    <sheet name="收入" sheetId="5" r:id="rId5"/>
    <sheet name="支出" sheetId="6" r:id="rId6"/>
    <sheet name="自由支出" sheetId="7" r:id="rId7"/>
    <sheet name="儲蓄" sheetId="8" r:id="rId8"/>
  </sheets>
  <definedNames>
    <definedName name="_xlnm.Print_Titles" localSheetId="7">儲蓄!$2:$3</definedName>
    <definedName name="_xlnm.Print_Titles" localSheetId="5">支出!$2:$3</definedName>
    <definedName name="_xlnm.Print_Titles" localSheetId="4">收入!$2:$3</definedName>
    <definedName name="_xlnm.Print_Titles" localSheetId="3">每日摘要!$9:$9</definedName>
    <definedName name="_xlnm.Print_Titles" localSheetId="2">每月現金流量!$3:$3</definedName>
    <definedName name="_xlnm.Print_Titles" localSheetId="6">自由支出!$2:$3</definedName>
    <definedName name="列標題區域1..D2.2">年度現金流量!$B$2</definedName>
    <definedName name="列標題區域1..D2.3">每月現金流量!$B$2</definedName>
    <definedName name="列標題區域1..D2.4">每日摘要!$B$2</definedName>
    <definedName name="列標題區域1..D2.5">收入!$B$2</definedName>
    <definedName name="列標題區域1..D2.6">支出!$B$2</definedName>
    <definedName name="列標題區域1..D2.7">自由支出!$B$2</definedName>
    <definedName name="列標題區域1..D2.8">儲蓄!$B$2</definedName>
    <definedName name="列標題區域2..C4.2">年度現金流量!$B$4</definedName>
    <definedName name="列標題區域3..G4.2">年度現金流量!$F$4</definedName>
    <definedName name="列標題區域4..K4.2">年度現金流量!$J$4</definedName>
    <definedName name="列標題區域5..O4.2">年度現金流量!$N$4</definedName>
    <definedName name="列標題區域6..C6.2">年度現金流量!$B$6</definedName>
    <definedName name="列標題區域7..G6.2">年度現金流量!$F$6</definedName>
    <definedName name="列標題區域8..K6.2">年度現金流量!$J$6</definedName>
    <definedName name="列標題區域9..O6.2">年度現金流量!$N$6</definedName>
    <definedName name="標題3">每月[[#Headers],[類型]]</definedName>
    <definedName name="標題4">每日[[#Headers],[類型]]</definedName>
    <definedName name="標題5">收入[[#Headers],[收入]]</definedName>
    <definedName name="標題6">支出[[#Headers],[支出]]</definedName>
    <definedName name="標題7">自由支出[[#Headers],[自由支出]]</definedName>
    <definedName name="欄標題區域1..B6.1">使用指南!$B$5</definedName>
    <definedName name="欄標題區域1..E8.4">每日摘要!$B$4</definedName>
    <definedName name="欄標題區域2..D6.1">使用指南!$D$5</definedName>
    <definedName name="欄標題區域3..F6.1">使用指南!$F$5</definedName>
    <definedName name="每日現金流量">SUM(每日摘要!$C$5:$C$8)</definedName>
    <definedName name="至今年度現金流量">收入[[#Totals],[年度  ]]-支出[[#Totals],[年度  ]]-自由支出[[#Totals],[年度  ]]-儲蓄[[#Totals],[年度  ]]</definedName>
    <definedName name="至今每月現金流量">每月[[#Totals],[總計]]</definedName>
    <definedName name="類型8">儲蓄[[#Headers],[儲蓄]]</definedName>
  </definedNames>
  <calcPr calcId="179017"/>
</workbook>
</file>

<file path=xl/calcChain.xml><?xml version="1.0" encoding="utf-8"?>
<calcChain xmlns="http://schemas.openxmlformats.org/spreadsheetml/2006/main">
  <c r="C8" i="9" l="1"/>
  <c r="C7" i="9"/>
  <c r="C6" i="9"/>
  <c r="C5" i="9"/>
  <c r="F10" i="9"/>
  <c r="E10" i="9" s="1"/>
  <c r="F11" i="9"/>
  <c r="F12" i="9"/>
  <c r="E12" i="9" s="1"/>
  <c r="F13" i="9"/>
  <c r="E13" i="9" s="1"/>
  <c r="F14" i="9"/>
  <c r="E14" i="9" s="1"/>
  <c r="F15" i="9"/>
  <c r="E15" i="9" s="1"/>
  <c r="F16" i="9"/>
  <c r="E16" i="9" s="1"/>
  <c r="F17" i="9"/>
  <c r="E17" i="9" s="1"/>
  <c r="F18" i="9"/>
  <c r="E18" i="9" s="1"/>
  <c r="F19" i="9"/>
  <c r="E19" i="9" s="1"/>
  <c r="F20" i="9"/>
  <c r="E20" i="9" s="1"/>
  <c r="F21" i="9"/>
  <c r="E21" i="9" s="1"/>
  <c r="F22" i="9"/>
  <c r="E22" i="9" s="1"/>
  <c r="F23" i="9"/>
  <c r="E23" i="9" s="1"/>
  <c r="F24" i="9"/>
  <c r="E24" i="9" s="1"/>
  <c r="F25" i="9"/>
  <c r="E25" i="9" s="1"/>
  <c r="F26" i="9"/>
  <c r="E26" i="9" s="1"/>
  <c r="F27" i="9"/>
  <c r="E27" i="9" s="1"/>
  <c r="F28" i="9"/>
  <c r="E28" i="9" s="1"/>
  <c r="F29" i="9"/>
  <c r="E29" i="9" s="1"/>
  <c r="F30" i="9"/>
  <c r="E30" i="9" s="1"/>
  <c r="F31" i="9"/>
  <c r="E31" i="9" s="1"/>
  <c r="F32" i="9"/>
  <c r="E32" i="9" s="1"/>
  <c r="F33" i="9"/>
  <c r="E33" i="9" s="1"/>
  <c r="F34" i="9"/>
  <c r="E34" i="9" s="1"/>
  <c r="F35" i="9"/>
  <c r="E35" i="9" s="1"/>
  <c r="F36" i="9"/>
  <c r="E36" i="9" s="1"/>
  <c r="F37" i="9"/>
  <c r="E37" i="9" s="1"/>
  <c r="F38" i="9"/>
  <c r="E38" i="9" s="1"/>
  <c r="F39" i="9"/>
  <c r="E39" i="9" s="1"/>
  <c r="F40" i="9"/>
  <c r="E40" i="9" s="1"/>
  <c r="F41" i="9"/>
  <c r="E41" i="9" s="1"/>
  <c r="F42" i="9"/>
  <c r="E42" i="9" s="1"/>
  <c r="F43" i="9"/>
  <c r="E43" i="9" s="1"/>
  <c r="F44" i="9"/>
  <c r="E44" i="9" s="1"/>
  <c r="F45" i="9"/>
  <c r="E45" i="9" s="1"/>
  <c r="F46" i="9"/>
  <c r="E46" i="9" s="1"/>
  <c r="F47" i="9"/>
  <c r="E47" i="9" s="1"/>
  <c r="F48" i="9"/>
  <c r="E48" i="9" s="1"/>
  <c r="F49" i="9"/>
  <c r="E49" i="9" s="1"/>
  <c r="F50" i="9"/>
  <c r="E50" i="9" s="1"/>
  <c r="F51" i="9"/>
  <c r="E51" i="9" s="1"/>
  <c r="F52" i="9"/>
  <c r="E52" i="9" s="1"/>
  <c r="D53" i="9"/>
  <c r="D2" i="9" l="1"/>
  <c r="D7" i="9"/>
  <c r="D8" i="9"/>
  <c r="D6" i="9"/>
  <c r="E5" i="9"/>
  <c r="E6" i="9"/>
  <c r="E7" i="9"/>
  <c r="E8" i="9"/>
  <c r="F53" i="9"/>
  <c r="E11" i="9"/>
  <c r="C9" i="8"/>
  <c r="O4" i="10" s="1"/>
  <c r="D8" i="8"/>
  <c r="D7" i="8"/>
  <c r="D6" i="8"/>
  <c r="D5" i="8"/>
  <c r="D4" i="8"/>
  <c r="C15" i="7"/>
  <c r="K4" i="10" s="1"/>
  <c r="D14" i="7"/>
  <c r="D13" i="7"/>
  <c r="D12" i="7"/>
  <c r="D11" i="7"/>
  <c r="D10" i="7"/>
  <c r="D9" i="7"/>
  <c r="D8" i="7"/>
  <c r="D7" i="7"/>
  <c r="D6" i="7"/>
  <c r="D5" i="7"/>
  <c r="D4" i="7"/>
  <c r="C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10" i="5"/>
  <c r="D9" i="5"/>
  <c r="D8" i="5"/>
  <c r="D7" i="5"/>
  <c r="D6" i="5"/>
  <c r="D5" i="5"/>
  <c r="D4" i="5"/>
  <c r="C4" i="10" l="1"/>
  <c r="D2" i="7"/>
  <c r="D2" i="5"/>
  <c r="D2" i="8"/>
  <c r="D2" i="6"/>
  <c r="D2" i="10"/>
  <c r="G4" i="10"/>
  <c r="E53" i="9"/>
  <c r="D5" i="9"/>
  <c r="D9" i="8"/>
  <c r="O6" i="10" s="1"/>
  <c r="D15" i="7"/>
  <c r="K6" i="10" s="1"/>
  <c r="D22" i="6"/>
  <c r="G6" i="10" s="1"/>
  <c r="D10" i="5"/>
  <c r="C6" i="10" s="1"/>
  <c r="O47" i="2"/>
  <c r="N47" i="2"/>
  <c r="M47" i="2"/>
  <c r="L47" i="2"/>
  <c r="K47" i="2"/>
  <c r="J47" i="2"/>
  <c r="I47" i="2"/>
  <c r="H47" i="2"/>
  <c r="G47" i="2"/>
  <c r="F47" i="2"/>
  <c r="E47" i="2"/>
  <c r="D47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 l="1"/>
  <c r="D2" i="2" s="1"/>
</calcChain>
</file>

<file path=xl/sharedStrings.xml><?xml version="1.0" encoding="utf-8"?>
<sst xmlns="http://schemas.openxmlformats.org/spreadsheetml/2006/main" count="332" uniqueCount="93">
  <si>
    <t>個人現金流量</t>
  </si>
  <si>
    <t>年度現金流量</t>
  </si>
  <si>
    <t>在各區域中輸入年度現金流量金額。查看每月細項和各項目的比較狀況，以及最重要的是可查看年度與每月數據中的收益為何。</t>
  </si>
  <si>
    <t>每月現金流量</t>
  </si>
  <si>
    <t>輸入您每月實際發生的現金流量或預估剩餘月份的金額，以查看該年度每個月的預計現金流量。</t>
  </si>
  <si>
    <t>每日現金流量</t>
  </si>
  <si>
    <t>輸入每日實際發生的現金流量金額，並檢閱每月預估總計與年度預估總計。使用此工作表來以月或年為單位了解您的每日支出習慣。</t>
  </si>
  <si>
    <t>使用指南</t>
  </si>
  <si>
    <t>收入</t>
  </si>
  <si>
    <t>至今總現金流量：</t>
  </si>
  <si>
    <t>收入摘要</t>
  </si>
  <si>
    <t>年度總計：</t>
  </si>
  <si>
    <t>此儲存格為顯示多個來源之收入的圓形圖。</t>
  </si>
  <si>
    <t>每月總計：</t>
  </si>
  <si>
    <t>支出摘要</t>
  </si>
  <si>
    <t>此儲存格為顯示實際支出的圓形圖。</t>
  </si>
  <si>
    <t>此為年度預估值。如果您想要檢視含有每月預估值的年度金額，請使用這張工作表。使用其他工作表來新增每日項目。</t>
  </si>
  <si>
    <t>自由支出摘要</t>
  </si>
  <si>
    <t>此儲存格為顯示自由支出的圓形圖。</t>
  </si>
  <si>
    <t>儲蓄摘要</t>
  </si>
  <si>
    <t>此儲存格為顯示儲蓄與投資的圓形圖。</t>
  </si>
  <si>
    <t>每月總現金流量：</t>
  </si>
  <si>
    <t>類型</t>
  </si>
  <si>
    <t>支出</t>
  </si>
  <si>
    <t>自由支出</t>
  </si>
  <si>
    <t>儲蓄</t>
  </si>
  <si>
    <t>總計</t>
  </si>
  <si>
    <t>描述</t>
  </si>
  <si>
    <t>薪水</t>
  </si>
  <si>
    <t>佣金/獎金</t>
  </si>
  <si>
    <t>其他 1</t>
  </si>
  <si>
    <t>其他 2</t>
  </si>
  <si>
    <t>其他 3</t>
  </si>
  <si>
    <t>其他 4</t>
  </si>
  <si>
    <t>聯邦稅/社會安全福利/醫療保險</t>
  </si>
  <si>
    <t>州所得稅</t>
  </si>
  <si>
    <t>牌照稅/費用</t>
  </si>
  <si>
    <t>汽車還款</t>
  </si>
  <si>
    <t>貸款/房租</t>
  </si>
  <si>
    <t>保險</t>
  </si>
  <si>
    <t>電費</t>
  </si>
  <si>
    <t>瓦斯費</t>
  </si>
  <si>
    <t>水費</t>
  </si>
  <si>
    <t>污水處理費</t>
  </si>
  <si>
    <t>垃圾處理費</t>
  </si>
  <si>
    <t>電話費</t>
  </si>
  <si>
    <t>網際網路</t>
  </si>
  <si>
    <t>壽險/失能保險費</t>
  </si>
  <si>
    <t>伙食</t>
  </si>
  <si>
    <t>服裝</t>
  </si>
  <si>
    <t>醫療/牙醫/處方藥</t>
  </si>
  <si>
    <t>公車</t>
  </si>
  <si>
    <t>外食</t>
  </si>
  <si>
    <t>禮物</t>
  </si>
  <si>
    <t>旅遊</t>
  </si>
  <si>
    <t>娛樂</t>
  </si>
  <si>
    <t>個人保健</t>
  </si>
  <si>
    <t>購物</t>
  </si>
  <si>
    <t>慈善捐款</t>
  </si>
  <si>
    <t>俱樂部/會員費</t>
  </si>
  <si>
    <t>居家裝飾</t>
  </si>
  <si>
    <t>現金準備</t>
  </si>
  <si>
    <t>退休金/其他類似項目</t>
  </si>
  <si>
    <t>儲蓄/投資帳戶</t>
  </si>
  <si>
    <t>1 月</t>
  </si>
  <si>
    <t>2 月</t>
  </si>
  <si>
    <t>注意：針對每日項目，預估每月金額/值，然後在適當的月份欄中輸入該值。</t>
  </si>
  <si>
    <t>3 月</t>
  </si>
  <si>
    <t>4 月</t>
  </si>
  <si>
    <t>5 月</t>
  </si>
  <si>
    <t>6 月</t>
  </si>
  <si>
    <t>7 月</t>
  </si>
  <si>
    <t>每日摘要</t>
  </si>
  <si>
    <t>8 月</t>
  </si>
  <si>
    <t>9 月</t>
  </si>
  <si>
    <t>10 月</t>
  </si>
  <si>
    <t>11 月</t>
  </si>
  <si>
    <t>12 月</t>
  </si>
  <si>
    <t>可用現金總計：</t>
  </si>
  <si>
    <t>每日</t>
  </si>
  <si>
    <t>每月</t>
  </si>
  <si>
    <t xml:space="preserve">年度 </t>
  </si>
  <si>
    <t>注意：如果您想要在表格中新增每日項目，請預估其每月金額/值，然後在適當的月份欄中輸入該值。</t>
  </si>
  <si>
    <t>年度</t>
  </si>
  <si>
    <t xml:space="preserve">年度  </t>
  </si>
  <si>
    <t xml:space="preserve">每月 </t>
  </si>
  <si>
    <t>此為年度預估值。如果您想要檢視含有每月預估值的年度金額，請使用這張工作表
如果您想要在表格中新增每日項目，請預估其年度金額/值，然後在 [年度] 欄中輸入該值。</t>
  </si>
  <si>
    <t>水費/污水處理費</t>
  </si>
  <si>
    <t>儲蓄/投資</t>
  </si>
  <si>
    <r>
      <t>此活頁簿具有</t>
    </r>
    <r>
      <rPr>
        <b/>
        <sz val="14"/>
        <color theme="1" tint="0.34998626667073579"/>
        <rFont val="Microsoft JhengHei UI"/>
        <family val="2"/>
      </rPr>
      <t>年度</t>
    </r>
    <r>
      <rPr>
        <sz val="14"/>
        <color theme="1" tint="0.34998626667073579"/>
        <rFont val="Microsoft JhengHei UI"/>
        <family val="2"/>
      </rPr>
      <t>、</t>
    </r>
    <r>
      <rPr>
        <b/>
        <sz val="14"/>
        <color theme="1" tint="0.34998626667073579"/>
        <rFont val="Microsoft JhengHei UI"/>
        <family val="2"/>
      </rPr>
      <t>每月</t>
    </r>
    <r>
      <rPr>
        <sz val="14"/>
        <color theme="1" tint="0.34998626667073579"/>
        <rFont val="Microsoft JhengHei UI"/>
        <family val="2"/>
      </rPr>
      <t>和</t>
    </r>
    <r>
      <rPr>
        <b/>
        <sz val="14"/>
        <color theme="1" tint="0.34998626667073579"/>
        <rFont val="Microsoft JhengHei UI"/>
        <family val="2"/>
      </rPr>
      <t>每日</t>
    </r>
    <r>
      <rPr>
        <sz val="14"/>
        <color theme="1" tint="0.34998626667073579"/>
        <rFont val="Microsoft JhengHei UI"/>
        <family val="2"/>
      </rPr>
      <t>現金流量工作表。選擇最適合您的現金流量類型，或使用全部類型，以協助您獲得個人現金流量的深入解析。</t>
    </r>
  </si>
  <si>
    <t>每月現金流量</t>
    <phoneticPr fontId="31" type="noConversion"/>
  </si>
  <si>
    <t xml:space="preserve"> 合計</t>
  </si>
  <si>
    <t xml:space="preserve"> 合計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</si>
</sst>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)@"/>
    <numFmt numFmtId="168" formatCode="&quot;NT$&quot;#,##0.00"/>
    <numFmt numFmtId="169" formatCode="&quot;NT$&quot;#,##0.00_);\(&quot;NT$&quot;#,##0.00\)"/>
  </numFmts>
  <fonts count="32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theme="1" tint="0.34998626667073579"/>
      <name val="Microsoft JhengHei UI"/>
      <family val="2"/>
    </font>
    <font>
      <b/>
      <sz val="12"/>
      <color theme="3" tint="0.89992980742820516"/>
      <name val="Microsoft JhengHei UI"/>
      <family val="2"/>
    </font>
    <font>
      <sz val="11"/>
      <color rgb="FF006100"/>
      <name val="Microsoft JhengHei UI"/>
      <family val="2"/>
    </font>
    <font>
      <b/>
      <sz val="16"/>
      <color theme="3" tint="0.89996032593768116"/>
      <name val="Microsoft JhengHei UI"/>
      <family val="2"/>
    </font>
    <font>
      <b/>
      <sz val="24"/>
      <color theme="5" tint="-0.24994659260841701"/>
      <name val="Microsoft JhengHei UI"/>
      <family val="2"/>
    </font>
    <font>
      <b/>
      <sz val="14"/>
      <color theme="3" tint="0.24994659260841701"/>
      <name val="Microsoft JhengHei UI"/>
      <family val="2"/>
    </font>
    <font>
      <b/>
      <sz val="11"/>
      <color theme="3" tint="0.24994659260841701"/>
      <name val="Microsoft JhengHei UI"/>
      <family val="2"/>
    </font>
    <font>
      <b/>
      <sz val="12"/>
      <color theme="3" tint="0.89996032593768116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36"/>
      <color theme="3" tint="0.2499465926084170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2"/>
      <color theme="3" tint="0.24994659260841701"/>
      <name val="Microsoft JhengHei UI"/>
      <family val="2"/>
    </font>
    <font>
      <sz val="14"/>
      <color theme="1" tint="0.34998626667073579"/>
      <name val="Microsoft JhengHei UI"/>
      <family val="2"/>
    </font>
    <font>
      <b/>
      <sz val="14"/>
      <color theme="1" tint="0.34998626667073579"/>
      <name val="Microsoft JhengHei UI"/>
      <family val="2"/>
    </font>
    <font>
      <b/>
      <sz val="14"/>
      <color theme="0"/>
      <name val="Microsoft JhengHei UI"/>
      <family val="2"/>
    </font>
    <font>
      <sz val="11"/>
      <color theme="3" tint="9.9978637043366805E-2"/>
      <name val="Microsoft JhengHei UI"/>
      <family val="2"/>
    </font>
    <font>
      <b/>
      <sz val="16"/>
      <color rgb="FF57574D"/>
      <name val="Microsoft JhengHei UI"/>
      <family val="2"/>
    </font>
    <font>
      <sz val="11"/>
      <color theme="3" tint="0.249977111117893"/>
      <name val="Microsoft JhengHei UI"/>
      <family val="2"/>
    </font>
    <font>
      <sz val="11"/>
      <color theme="6" tint="0.79998168889431442"/>
      <name val="Microsoft JhengHei UI"/>
      <family val="2"/>
    </font>
    <font>
      <sz val="11"/>
      <color theme="3" tint="0.24994659260841701"/>
      <name val="Microsoft JhengHei UI"/>
      <family val="2"/>
    </font>
    <font>
      <sz val="9"/>
      <name val="細明體"/>
      <family val="3"/>
      <charset val="136"/>
    </font>
  </fonts>
  <fills count="43">
    <fill>
      <patternFill patternType="none"/>
    </fill>
    <fill>
      <patternFill patternType="gray125"/>
    </fill>
    <fill>
      <patternFill patternType="solid">
        <fgColor theme="3" tint="0.24994659260841701"/>
        <bgColor indexed="64"/>
      </patternFill>
    </fill>
    <fill>
      <patternFill patternType="solid">
        <fgColor theme="3" tint="0.7499618518631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  <border>
      <left/>
      <right/>
      <top/>
      <bottom style="medium">
        <color theme="3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ashed">
        <color theme="3" tint="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ashed">
        <color theme="3" tint="0.24994659260841701"/>
      </top>
      <bottom/>
      <diagonal/>
    </border>
    <border>
      <left/>
      <right/>
      <top style="medium">
        <color theme="3" tint="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3" tint="0.24994659260841701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5" borderId="0">
      <alignment vertical="center" wrapText="1"/>
    </xf>
    <xf numFmtId="0" fontId="10" fillId="2" borderId="0" applyNumberFormat="0" applyProtection="0">
      <alignment vertical="center"/>
    </xf>
    <xf numFmtId="0" fontId="11" fillId="2" borderId="0" applyNumberFormat="0" applyFill="0" applyProtection="0">
      <alignment horizontal="left" vertical="center"/>
    </xf>
    <xf numFmtId="0" fontId="12" fillId="0" borderId="1" applyNumberFormat="0" applyFill="0" applyProtection="0"/>
    <xf numFmtId="0" fontId="13" fillId="0" borderId="4" applyNumberFormat="0" applyFill="0" applyProtection="0">
      <alignment vertical="center"/>
    </xf>
    <xf numFmtId="0" fontId="22" fillId="8" borderId="2" applyNumberFormat="0" applyProtection="0">
      <alignment horizontal="left"/>
    </xf>
    <xf numFmtId="0" fontId="19" fillId="5" borderId="0" applyNumberFormat="0" applyBorder="0" applyAlignment="0" applyProtection="0"/>
    <xf numFmtId="43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9" borderId="3" applyNumberFormat="0" applyAlignment="0" applyProtection="0"/>
    <xf numFmtId="0" fontId="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4" fillId="2" borderId="9" applyNumberFormat="0" applyProtection="0">
      <alignment horizontal="center" vertical="center" wrapText="1"/>
    </xf>
    <xf numFmtId="0" fontId="8" fillId="2" borderId="9" applyNumberFormat="0" applyProtection="0">
      <alignment horizontal="center" vertical="center" wrapText="1"/>
    </xf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12" applyNumberFormat="0" applyAlignment="0" applyProtection="0"/>
    <xf numFmtId="0" fontId="18" fillId="17" borderId="13" applyNumberFormat="0" applyAlignment="0" applyProtection="0"/>
    <xf numFmtId="0" fontId="4" fillId="17" borderId="12" applyNumberFormat="0" applyAlignment="0" applyProtection="0"/>
    <xf numFmtId="0" fontId="16" fillId="0" borderId="14" applyNumberFormat="0" applyFill="0" applyAlignment="0" applyProtection="0"/>
    <xf numFmtId="0" fontId="5" fillId="18" borderId="15" applyNumberFormat="0" applyAlignment="0" applyProtection="0"/>
    <xf numFmtId="0" fontId="2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63">
    <xf numFmtId="0" fontId="0" fillId="5" borderId="0" xfId="0">
      <alignment vertical="center" wrapText="1"/>
    </xf>
    <xf numFmtId="0" fontId="13" fillId="4" borderId="4" xfId="4" applyFill="1">
      <alignment vertical="center"/>
    </xf>
    <xf numFmtId="0" fontId="13" fillId="4" borderId="4" xfId="4" applyFill="1" applyAlignment="1">
      <alignment horizontal="left" vertical="center" indent="1"/>
    </xf>
    <xf numFmtId="0" fontId="0" fillId="5" borderId="0" xfId="0" applyFont="1" applyFill="1" applyBorder="1" applyAlignment="1">
      <alignment horizontal="right"/>
    </xf>
    <xf numFmtId="167" fontId="0" fillId="5" borderId="0" xfId="0" applyNumberFormat="1" applyFont="1" applyFill="1" applyBorder="1" applyAlignment="1"/>
    <xf numFmtId="167" fontId="0" fillId="5" borderId="0" xfId="0" applyNumberFormat="1" applyFont="1" applyFill="1" applyBorder="1" applyAlignment="1">
      <alignment vertical="center"/>
    </xf>
    <xf numFmtId="0" fontId="13" fillId="4" borderId="4" xfId="4" applyNumberFormat="1" applyFill="1" applyAlignment="1">
      <alignment horizontal="left" vertical="center" indent="1"/>
    </xf>
    <xf numFmtId="167" fontId="0" fillId="5" borderId="0" xfId="0" applyNumberFormat="1" applyFont="1" applyFill="1" applyBorder="1">
      <alignment vertical="center" wrapText="1"/>
    </xf>
    <xf numFmtId="0" fontId="0" fillId="5" borderId="0" xfId="0" applyFont="1" applyFill="1" applyBorder="1">
      <alignment vertical="center" wrapText="1"/>
    </xf>
    <xf numFmtId="167" fontId="0" fillId="5" borderId="0" xfId="0" applyNumberFormat="1" applyFont="1" applyFill="1" applyBorder="1" applyAlignment="1">
      <alignment horizontal="left"/>
    </xf>
    <xf numFmtId="43" fontId="0" fillId="5" borderId="0" xfId="7" applyFont="1" applyFill="1" applyBorder="1" applyAlignment="1">
      <alignment horizontal="left"/>
    </xf>
    <xf numFmtId="0" fontId="0" fillId="5" borderId="0" xfId="0" applyFont="1" applyFill="1" applyBorder="1" applyAlignment="1"/>
    <xf numFmtId="0" fontId="0" fillId="5" borderId="0" xfId="0">
      <alignment vertical="center" wrapText="1"/>
    </xf>
    <xf numFmtId="0" fontId="0" fillId="5" borderId="0" xfId="0">
      <alignment vertical="center" wrapText="1"/>
    </xf>
    <xf numFmtId="0" fontId="10" fillId="2" borderId="0" xfId="1">
      <alignment vertical="center"/>
    </xf>
    <xf numFmtId="0" fontId="14" fillId="2" borderId="9" xfId="15">
      <alignment horizontal="center" vertical="center" wrapText="1"/>
    </xf>
    <xf numFmtId="0" fontId="14" fillId="2" borderId="9" xfId="15" quotePrefix="1">
      <alignment horizontal="center" vertical="center" wrapText="1"/>
    </xf>
    <xf numFmtId="0" fontId="10" fillId="2" borderId="0" xfId="1" applyBorder="1">
      <alignment vertical="center"/>
    </xf>
    <xf numFmtId="167" fontId="12" fillId="5" borderId="1" xfId="3" applyNumberFormat="1" applyFill="1"/>
    <xf numFmtId="167" fontId="22" fillId="8" borderId="2" xfId="5" applyNumberFormat="1">
      <alignment horizontal="left"/>
    </xf>
    <xf numFmtId="0" fontId="14" fillId="2" borderId="9" xfId="15" applyBorder="1">
      <alignment horizontal="center" vertical="center" wrapText="1"/>
    </xf>
    <xf numFmtId="0" fontId="14" fillId="2" borderId="9" xfId="15" quotePrefix="1" applyBorder="1">
      <alignment horizontal="center" vertical="center" wrapText="1"/>
    </xf>
    <xf numFmtId="0" fontId="14" fillId="2" borderId="9" xfId="15" quotePrefix="1">
      <alignment horizontal="center" vertical="center" wrapText="1"/>
    </xf>
    <xf numFmtId="0" fontId="25" fillId="10" borderId="0" xfId="0" applyFont="1" applyFill="1" applyAlignment="1">
      <alignment horizontal="left" vertical="center" indent="1"/>
    </xf>
    <xf numFmtId="0" fontId="25" fillId="11" borderId="0" xfId="0" applyFont="1" applyFill="1" applyAlignment="1">
      <alignment horizontal="left" vertical="center" indent="1"/>
    </xf>
    <xf numFmtId="0" fontId="25" fillId="2" borderId="0" xfId="0" applyFont="1" applyFill="1" applyAlignment="1">
      <alignment horizontal="left" vertical="center" indent="1"/>
    </xf>
    <xf numFmtId="0" fontId="26" fillId="6" borderId="0" xfId="0" applyFont="1" applyFill="1" applyAlignment="1">
      <alignment horizontal="left" vertical="top" wrapText="1" indent="1"/>
    </xf>
    <xf numFmtId="0" fontId="26" fillId="7" borderId="0" xfId="0" applyFont="1" applyFill="1" applyAlignment="1">
      <alignment horizontal="left" vertical="top" wrapText="1" indent="1"/>
    </xf>
    <xf numFmtId="0" fontId="26" fillId="3" borderId="0" xfId="0" applyFont="1" applyFill="1" applyAlignment="1">
      <alignment horizontal="left" vertical="top" wrapText="1" indent="1"/>
    </xf>
    <xf numFmtId="169" fontId="0" fillId="5" borderId="0" xfId="0" applyNumberFormat="1" applyFont="1" applyFill="1" applyBorder="1">
      <alignment vertical="center" wrapText="1"/>
    </xf>
    <xf numFmtId="168" fontId="0" fillId="5" borderId="0" xfId="0" applyNumberFormat="1" applyFont="1" applyFill="1" applyBorder="1">
      <alignment vertical="center" wrapText="1"/>
    </xf>
    <xf numFmtId="0" fontId="28" fillId="5" borderId="0" xfId="0" applyFont="1" applyBorder="1" applyAlignment="1">
      <alignment horizontal="left" vertical="top" wrapText="1" indent="1"/>
    </xf>
    <xf numFmtId="167" fontId="28" fillId="8" borderId="0" xfId="0" applyNumberFormat="1" applyFont="1" applyFill="1" applyBorder="1" applyAlignment="1">
      <alignment horizontal="left" vertical="center"/>
    </xf>
    <xf numFmtId="0" fontId="28" fillId="8" borderId="11" xfId="0" applyFont="1" applyFill="1" applyBorder="1" applyAlignment="1">
      <alignment horizontal="right" vertical="center"/>
    </xf>
    <xf numFmtId="167" fontId="30" fillId="8" borderId="6" xfId="0" applyNumberFormat="1" applyFont="1" applyFill="1" applyBorder="1" applyAlignment="1">
      <alignment horizontal="left" vertical="center"/>
    </xf>
    <xf numFmtId="169" fontId="30" fillId="8" borderId="0" xfId="0" applyNumberFormat="1" applyFont="1" applyFill="1" applyBorder="1" applyAlignment="1">
      <alignment vertical="center"/>
    </xf>
    <xf numFmtId="167" fontId="30" fillId="8" borderId="0" xfId="0" applyNumberFormat="1" applyFont="1" applyFill="1" applyBorder="1" applyAlignment="1">
      <alignment horizontal="left" vertical="center"/>
    </xf>
    <xf numFmtId="169" fontId="0" fillId="5" borderId="0" xfId="0" applyNumberFormat="1" applyFont="1" applyFill="1" applyBorder="1" applyAlignment="1">
      <alignment horizontal="right" vertical="center"/>
    </xf>
    <xf numFmtId="0" fontId="23" fillId="5" borderId="8" xfId="0" applyFont="1" applyBorder="1" applyAlignment="1">
      <alignment vertical="top" wrapText="1"/>
    </xf>
    <xf numFmtId="0" fontId="19" fillId="5" borderId="0" xfId="6" applyBorder="1"/>
    <xf numFmtId="0" fontId="10" fillId="2" borderId="0" xfId="1" applyBorder="1">
      <alignment vertical="center"/>
    </xf>
    <xf numFmtId="0" fontId="10" fillId="2" borderId="10" xfId="1" applyBorder="1">
      <alignment vertical="center"/>
    </xf>
    <xf numFmtId="169" fontId="13" fillId="4" borderId="4" xfId="4" applyNumberFormat="1" applyFill="1" applyAlignment="1">
      <alignment horizontal="right" vertical="center"/>
    </xf>
    <xf numFmtId="0" fontId="29" fillId="4" borderId="6" xfId="0" applyFont="1" applyFill="1" applyBorder="1" applyAlignment="1">
      <alignment horizontal="center" vertical="center" wrapText="1"/>
    </xf>
    <xf numFmtId="168" fontId="11" fillId="0" borderId="0" xfId="2" applyNumberFormat="1" applyFill="1" applyBorder="1" applyAlignment="1">
      <alignment horizontal="center" vertical="center"/>
    </xf>
    <xf numFmtId="0" fontId="12" fillId="4" borderId="1" xfId="3" applyFill="1"/>
    <xf numFmtId="0" fontId="27" fillId="0" borderId="0" xfId="0" applyFont="1" applyFill="1" applyBorder="1">
      <alignment vertical="center" wrapText="1"/>
    </xf>
    <xf numFmtId="168" fontId="13" fillId="4" borderId="4" xfId="4" applyNumberFormat="1" applyFill="1" applyAlignment="1">
      <alignment horizontal="right" vertical="center"/>
    </xf>
    <xf numFmtId="0" fontId="14" fillId="2" borderId="9" xfId="15" quotePrefix="1">
      <alignment horizontal="center" vertical="center" wrapText="1"/>
    </xf>
    <xf numFmtId="0" fontId="28" fillId="5" borderId="0" xfId="0" applyFont="1" applyBorder="1" applyAlignment="1">
      <alignment horizontal="left" vertical="center" wrapText="1" indent="1"/>
    </xf>
    <xf numFmtId="0" fontId="0" fillId="5" borderId="0" xfId="0" applyAlignment="1">
      <alignment horizontal="center"/>
    </xf>
    <xf numFmtId="0" fontId="10" fillId="2" borderId="0" xfId="1">
      <alignment vertical="center"/>
    </xf>
    <xf numFmtId="0" fontId="27" fillId="12" borderId="7" xfId="0" applyFont="1" applyFill="1" applyBorder="1" applyAlignment="1">
      <alignment horizontal="left" vertical="center" wrapText="1"/>
    </xf>
    <xf numFmtId="168" fontId="11" fillId="12" borderId="7" xfId="2" applyNumberFormat="1" applyFill="1" applyBorder="1" applyAlignment="1">
      <alignment horizontal="left" vertical="center"/>
    </xf>
    <xf numFmtId="0" fontId="28" fillId="5" borderId="0" xfId="0" applyFont="1" applyBorder="1" applyAlignment="1">
      <alignment horizontal="left" vertical="top" wrapText="1" indent="1"/>
    </xf>
    <xf numFmtId="168" fontId="11" fillId="12" borderId="0" xfId="2" applyNumberForma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 wrapText="1"/>
    </xf>
    <xf numFmtId="0" fontId="28" fillId="5" borderId="0" xfId="0" applyFont="1" applyBorder="1" applyAlignment="1">
      <alignment horizontal="left" vertical="top" indent="1"/>
    </xf>
    <xf numFmtId="0" fontId="0" fillId="5" borderId="0" xfId="0" applyAlignment="1">
      <alignment horizontal="left" vertical="center" wrapText="1" indent="1"/>
    </xf>
    <xf numFmtId="0" fontId="27" fillId="0" borderId="7" xfId="0" applyFont="1" applyFill="1" applyBorder="1">
      <alignment vertical="center" wrapText="1"/>
    </xf>
    <xf numFmtId="168" fontId="11" fillId="0" borderId="7" xfId="2" applyNumberFormat="1" applyFill="1" applyBorder="1" applyAlignment="1">
      <alignment horizontal="center" vertical="center"/>
    </xf>
    <xf numFmtId="168" fontId="11" fillId="12" borderId="7" xfId="2" applyNumberFormat="1" applyFill="1" applyBorder="1" applyAlignment="1">
      <alignment horizontal="center" vertical="center"/>
    </xf>
    <xf numFmtId="0" fontId="28" fillId="5" borderId="0" xfId="0" applyFont="1" applyAlignment="1">
      <alignment horizontal="left" vertical="center" wrapText="1" inden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3" builtinId="53" customBuiltin="1"/>
    <cellStyle name="Followed Hyperlink" xfId="16" builtinId="9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5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12" builtinId="10" customBuiltin="1"/>
    <cellStyle name="Output" xfId="21" builtinId="21" customBuiltin="1"/>
    <cellStyle name="Percent" xfId="11" builtinId="5" customBuiltin="1"/>
    <cellStyle name="Title" xfId="6" builtinId="15" customBuiltin="1"/>
    <cellStyle name="Total" xfId="14" builtinId="25" customBuiltin="1"/>
    <cellStyle name="Warning Text" xfId="25" builtinId="11" customBuiltin="1"/>
    <cellStyle name="標題 5" xfId="5" xr:uid="{00000000-0005-0000-0000-00000A000000}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7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7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7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7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8" formatCode="&quot;NT$&quot;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_)@"/>
      <alignment horizontal="left" vertical="bottom" textRotation="0" wrapText="0" relativeIndent="-1" justifyLastLine="0" shrinkToFit="0" readingOrder="0"/>
    </dxf>
    <dxf>
      <alignment vertical="bottom" textRotation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8999603259376811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9" formatCode="&quot;NT$&quot;#,##0.00_);\(&quot;NT$&quot;#,##0.00\)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9" formatCode="&quot;NT$&quot;#,##0.00_);\(&quot;NT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8" formatCode="&quot;NT$&quot;#,##0.00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scheme val="none"/>
      </font>
      <numFmt numFmtId="167" formatCode="_)@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b val="0"/>
        <i val="0"/>
        <color theme="3" tint="0.24994659260841701"/>
      </font>
      <fill>
        <patternFill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theme="7"/>
          <bgColor theme="3" tint="0.89996032593768116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ont>
        <b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ill>
        <patternFill>
          <bgColor theme="2"/>
        </patternFill>
      </fill>
    </dxf>
    <dxf>
      <font>
        <b val="0"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9.9948118533890809E-2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9.9948118533890809E-2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3" defaultTableStyle="Personal Cash Flow Statement" defaultPivotStyle="PivotStyleLight15">
    <tableStyle name="Daily Summary" pivot="0" count="5" xr9:uid="{00000000-0011-0000-FFFF-FFFF00000000}">
      <tableStyleElement type="wholeTable" dxfId="92"/>
      <tableStyleElement type="headerRow" dxfId="91"/>
      <tableStyleElement type="totalRow" dxfId="90"/>
      <tableStyleElement type="firstRowStripe" dxfId="89"/>
      <tableStyleElement type="secondRowStripe" dxfId="88"/>
    </tableStyle>
    <tableStyle name="每月現金流量" pivot="0" count="5" xr9:uid="{00000000-0011-0000-FFFF-FFFF01000000}">
      <tableStyleElement type="wholeTable" dxfId="87"/>
      <tableStyleElement type="headerRow" dxfId="86"/>
      <tableStyleElement type="totalRow" dxfId="85"/>
      <tableStyleElement type="firstRowStripe" dxfId="84"/>
      <tableStyleElement type="secondRowStripe" dxfId="83"/>
    </tableStyle>
    <tableStyle name="Personal Cash Flow Statement" pivot="0" count="9" xr9:uid="{00000000-0011-0000-FFFF-FFFF02000000}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HeaderCell" dxfId="77"/>
      <tableStyleElement type="lastHeaderCell" dxfId="76"/>
      <tableStyleElement type="firstTotalCell" dxfId="75"/>
      <tableStyleElement type="lastTotalCell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01543039604126"/>
          <c:y val="0.49479951701943697"/>
          <c:w val="0.61673771670260957"/>
          <c:h val="0.47187047525492054"/>
        </c:manualLayout>
      </c:layout>
      <c:doughnutChart>
        <c:varyColors val="1"/>
        <c:ser>
          <c:idx val="0"/>
          <c:order val="0"/>
          <c:tx>
            <c:strRef>
              <c:f>收入!$C$3</c:f>
              <c:strCache>
                <c:ptCount val="1"/>
                <c:pt idx="0">
                  <c:v>年度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7-4753-9CDB-D604E3904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97-4753-9CDB-D604E39040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97-4753-9CDB-D604E39040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97-4753-9CDB-D604E39040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97-4753-9CDB-D604E39040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97-4753-9CDB-D604E3904055}"/>
              </c:ext>
            </c:extLst>
          </c:dPt>
          <c:cat>
            <c:strRef>
              <c:f>收入!$B$4:$B$10</c:f>
              <c:strCache>
                <c:ptCount val="6"/>
                <c:pt idx="0">
                  <c:v> 薪水</c:v>
                </c:pt>
                <c:pt idx="1">
                  <c:v> 佣金/獎金</c:v>
                </c:pt>
                <c:pt idx="2">
                  <c:v> 其他 1</c:v>
                </c:pt>
                <c:pt idx="3">
                  <c:v> 其他 2</c:v>
                </c:pt>
                <c:pt idx="4">
                  <c:v> 其他 3</c:v>
                </c:pt>
                <c:pt idx="5">
                  <c:v> 其他 4</c:v>
                </c:pt>
              </c:strCache>
            </c:strRef>
          </c:cat>
          <c:val>
            <c:numRef>
              <c:f>收入!$C$4:$C$10</c:f>
              <c:numCache>
                <c:formatCode>"NT$"#,##0.00_);\("NT$"#,##0.00\)</c:formatCode>
                <c:ptCount val="6"/>
                <c:pt idx="0">
                  <c:v>90000</c:v>
                </c:pt>
                <c:pt idx="1">
                  <c:v>5000</c:v>
                </c:pt>
                <c:pt idx="2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7-4753-9CDB-D604E390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6244314489928524E-2"/>
          <c:w val="0.99283882508317023"/>
          <c:h val="0.36103104071055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32127186391772"/>
          <c:y val="0.50233432078300155"/>
          <c:w val="0.60887245964483439"/>
          <c:h val="0.46644615329516553"/>
        </c:manualLayout>
      </c:layout>
      <c:doughnutChart>
        <c:varyColors val="1"/>
        <c:ser>
          <c:idx val="0"/>
          <c:order val="0"/>
          <c:tx>
            <c:strRef>
              <c:f>支出!$C$3</c:f>
              <c:strCache>
                <c:ptCount val="1"/>
                <c:pt idx="0">
                  <c:v>年度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D-4B7D-891C-83B772899D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D-4B7D-891C-83B772899D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D-4B7D-891C-83B772899D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9D-4B7D-891C-83B772899D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9D-4B7D-891C-83B772899D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9D-4B7D-891C-83B772899D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9D-4B7D-891C-83B772899D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69D-4B7D-891C-83B772899D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69D-4B7D-891C-83B772899D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69D-4B7D-891C-83B772899D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69D-4B7D-891C-83B772899D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69D-4B7D-891C-83B772899D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69D-4B7D-891C-83B772899D5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69D-4B7D-891C-83B772899D5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69D-4B7D-891C-83B772899D5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69D-4B7D-891C-83B772899D5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69D-4B7D-891C-83B772899D5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69D-4B7D-891C-83B772899D5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69D-4B7D-891C-83B772899D5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69D-4B7D-891C-83B772899D5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69D-4B7D-891C-83B772899D5C}"/>
              </c:ext>
            </c:extLst>
          </c:dPt>
          <c:cat>
            <c:strRef>
              <c:f>支出!$B$4:$B$22</c:f>
              <c:strCache>
                <c:ptCount val="18"/>
                <c:pt idx="0">
                  <c:v> 聯邦稅/社會安全福利/醫療保險</c:v>
                </c:pt>
                <c:pt idx="1">
                  <c:v> 州所得稅</c:v>
                </c:pt>
                <c:pt idx="2">
                  <c:v> 牌照稅/費用</c:v>
                </c:pt>
                <c:pt idx="3">
                  <c:v> 汽車還款</c:v>
                </c:pt>
                <c:pt idx="4">
                  <c:v> 貸款/房租</c:v>
                </c:pt>
                <c:pt idx="5">
                  <c:v> 保險</c:v>
                </c:pt>
                <c:pt idx="6">
                  <c:v> 電費</c:v>
                </c:pt>
                <c:pt idx="7">
                  <c:v> 瓦斯費</c:v>
                </c:pt>
                <c:pt idx="8">
                  <c:v> 水費/污水處理費</c:v>
                </c:pt>
                <c:pt idx="9">
                  <c:v> 垃圾處理費</c:v>
                </c:pt>
                <c:pt idx="10">
                  <c:v> 電話費</c:v>
                </c:pt>
                <c:pt idx="11">
                  <c:v> 網際網路</c:v>
                </c:pt>
                <c:pt idx="12">
                  <c:v> 壽險/失能保險費</c:v>
                </c:pt>
                <c:pt idx="13">
                  <c:v> 伙食</c:v>
                </c:pt>
                <c:pt idx="14">
                  <c:v> 服裝</c:v>
                </c:pt>
                <c:pt idx="15">
                  <c:v> 醫療/牙醫/處方藥</c:v>
                </c:pt>
                <c:pt idx="16">
                  <c:v> 其他 1</c:v>
                </c:pt>
                <c:pt idx="17">
                  <c:v> 其他 2</c:v>
                </c:pt>
              </c:strCache>
            </c:strRef>
          </c:cat>
          <c:val>
            <c:numRef>
              <c:f>支出!$C$4:$C$22</c:f>
              <c:numCache>
                <c:formatCode>"NT$"#,##0.00_);\("NT$"#,##0.00\)</c:formatCode>
                <c:ptCount val="18"/>
                <c:pt idx="0">
                  <c:v>15000</c:v>
                </c:pt>
                <c:pt idx="1">
                  <c:v>2500</c:v>
                </c:pt>
                <c:pt idx="2">
                  <c:v>200</c:v>
                </c:pt>
                <c:pt idx="3">
                  <c:v>4000</c:v>
                </c:pt>
                <c:pt idx="4">
                  <c:v>15000</c:v>
                </c:pt>
                <c:pt idx="5">
                  <c:v>250</c:v>
                </c:pt>
                <c:pt idx="6">
                  <c:v>1200</c:v>
                </c:pt>
                <c:pt idx="7">
                  <c:v>600</c:v>
                </c:pt>
                <c:pt idx="8">
                  <c:v>600</c:v>
                </c:pt>
                <c:pt idx="9">
                  <c:v>150</c:v>
                </c:pt>
                <c:pt idx="10">
                  <c:v>600</c:v>
                </c:pt>
                <c:pt idx="11">
                  <c:v>600</c:v>
                </c:pt>
                <c:pt idx="12">
                  <c:v>1500</c:v>
                </c:pt>
                <c:pt idx="13">
                  <c:v>5000</c:v>
                </c:pt>
                <c:pt idx="14">
                  <c:v>1200</c:v>
                </c:pt>
                <c:pt idx="1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69D-4B7D-891C-83B772899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597860935135553E-3"/>
          <c:y val="3.2488628979857048E-2"/>
          <c:w val="0.99136596475058936"/>
          <c:h val="0.48855121180027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86937415265841"/>
          <c:y val="0.49840703391608221"/>
          <c:w val="0.61626161233662591"/>
          <c:h val="0.47210684921694734"/>
        </c:manualLayout>
      </c:layout>
      <c:doughnutChart>
        <c:varyColors val="1"/>
        <c:ser>
          <c:idx val="0"/>
          <c:order val="0"/>
          <c:tx>
            <c:strRef>
              <c:f>自由支出!$C$3</c:f>
              <c:strCache>
                <c:ptCount val="1"/>
                <c:pt idx="0">
                  <c:v>年度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自由支出!$B$4:$B$15</c:f>
              <c:strCache>
                <c:ptCount val="11"/>
                <c:pt idx="0">
                  <c:v> 外食</c:v>
                </c:pt>
                <c:pt idx="1">
                  <c:v> 禮物</c:v>
                </c:pt>
                <c:pt idx="2">
                  <c:v> 旅遊</c:v>
                </c:pt>
                <c:pt idx="3">
                  <c:v> 娛樂</c:v>
                </c:pt>
                <c:pt idx="4">
                  <c:v> 個人保健</c:v>
                </c:pt>
                <c:pt idx="5">
                  <c:v> 購物</c:v>
                </c:pt>
                <c:pt idx="6">
                  <c:v> 慈善捐款</c:v>
                </c:pt>
                <c:pt idx="7">
                  <c:v> 俱樂部/會員費</c:v>
                </c:pt>
                <c:pt idx="8">
                  <c:v> 居家裝飾</c:v>
                </c:pt>
                <c:pt idx="9">
                  <c:v> 其他 1</c:v>
                </c:pt>
                <c:pt idx="10">
                  <c:v> 其他 2</c:v>
                </c:pt>
              </c:strCache>
            </c:strRef>
          </c:cat>
          <c:val>
            <c:numRef>
              <c:f>自由支出!$C$4:$C$15</c:f>
              <c:numCache>
                <c:formatCode>"NT$"#,##0.00_);\("NT$"#,##0.00\)</c:formatCode>
                <c:ptCount val="11"/>
                <c:pt idx="0">
                  <c:v>1200</c:v>
                </c:pt>
                <c:pt idx="1">
                  <c:v>600</c:v>
                </c:pt>
                <c:pt idx="2">
                  <c:v>2250</c:v>
                </c:pt>
                <c:pt idx="3">
                  <c:v>1200</c:v>
                </c:pt>
                <c:pt idx="4">
                  <c:v>300</c:v>
                </c:pt>
                <c:pt idx="5">
                  <c:v>2000</c:v>
                </c:pt>
                <c:pt idx="6">
                  <c:v>600</c:v>
                </c:pt>
                <c:pt idx="7">
                  <c:v>300</c:v>
                </c:pt>
                <c:pt idx="8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B-448A-A4A6-2D382381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1.2995451591942819E-2"/>
          <c:w val="0.99838712908977978"/>
          <c:h val="0.48411927483992606"/>
        </c:manualLayout>
      </c:layout>
      <c:overlay val="0"/>
      <c:txPr>
        <a:bodyPr/>
        <a:lstStyle/>
        <a:p>
          <a:pPr>
            <a:defRPr sz="1050">
              <a:latin typeface="Microsoft JhengHei UI"/>
              <a:ea typeface="Microsoft JhengHei UI"/>
              <a:cs typeface="Microsoft JhengHei U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46913837757035"/>
          <c:y val="0.51883982338465007"/>
          <c:w val="0.60160857281374858"/>
          <c:h val="0.46029505814697141"/>
        </c:manualLayout>
      </c:layout>
      <c:doughnutChart>
        <c:varyColors val="1"/>
        <c:ser>
          <c:idx val="0"/>
          <c:order val="0"/>
          <c:tx>
            <c:strRef>
              <c:f>儲蓄!$C$3</c:f>
              <c:strCache>
                <c:ptCount val="1"/>
                <c:pt idx="0">
                  <c:v>年度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儲蓄!$B$4:$B$9</c:f>
              <c:strCache>
                <c:ptCount val="5"/>
                <c:pt idx="0">
                  <c:v> 現金準備</c:v>
                </c:pt>
                <c:pt idx="1">
                  <c:v> 退休金/其他類似項目</c:v>
                </c:pt>
                <c:pt idx="2">
                  <c:v> 儲蓄/投資</c:v>
                </c:pt>
                <c:pt idx="3">
                  <c:v> 其他 1</c:v>
                </c:pt>
                <c:pt idx="4">
                  <c:v> 其他 2</c:v>
                </c:pt>
              </c:strCache>
            </c:strRef>
          </c:cat>
          <c:val>
            <c:numRef>
              <c:f>儲蓄!$C$4:$C$9</c:f>
              <c:numCache>
                <c:formatCode>"NT$"#,##0.00_);\("NT$"#,##0.00\)</c:formatCode>
                <c:ptCount val="5"/>
                <c:pt idx="0">
                  <c:v>5000</c:v>
                </c:pt>
                <c:pt idx="1">
                  <c:v>12000</c:v>
                </c:pt>
                <c:pt idx="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291-A166-A4BE4CF9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2.6922483047815898E-2"/>
          <c:y val="9.7465886939571145E-3"/>
          <c:w val="0.94281491397859651"/>
          <c:h val="0.48001540012176847"/>
        </c:manualLayout>
      </c:layout>
      <c:overlay val="0"/>
      <c:txPr>
        <a:bodyPr/>
        <a:lstStyle/>
        <a:p>
          <a:pPr>
            <a:defRPr sz="1050">
              <a:latin typeface="Microsoft JhengHei UI"/>
              <a:ea typeface="Microsoft JhengHei UI"/>
              <a:cs typeface="Microsoft JhengHei U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0351;&#29992;&#25351;&#21335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&#24180;&#24230;&#29694;&#37329;&#27969;&#37327;'!A1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27599;&#26376;&#29694;&#37329;&#27969;&#37327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27599;&#26085;&#25688;&#35201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25910;&#20837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25903;&#20986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33258;&#30001;&#25903;&#20986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20786;&#3398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9525</xdr:rowOff>
    </xdr:from>
    <xdr:to>
      <xdr:col>6</xdr:col>
      <xdr:colOff>1409700</xdr:colOff>
      <xdr:row>0</xdr:row>
      <xdr:rowOff>477525</xdr:rowOff>
    </xdr:to>
    <xdr:sp macro="" textlink="">
      <xdr:nvSpPr>
        <xdr:cNvPr id="12" name="矩形 11" descr="Navigation button to cell A1 in this  worksheet">
          <a:hlinkClick xmlns:r="http://schemas.openxmlformats.org/officeDocument/2006/relationships" r:id="rId1" tooltip="選取以瀏覽至此工作表中的儲存格 A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750425" y="9525"/>
          <a:ext cx="1384300" cy="4680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使用指南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469901</xdr:rowOff>
    </xdr:from>
    <xdr:to>
      <xdr:col>6</xdr:col>
      <xdr:colOff>0</xdr:colOff>
      <xdr:row>2</xdr:row>
      <xdr:rowOff>19050</xdr:rowOff>
    </xdr:to>
    <xdr:sp macro="" textlink="">
      <xdr:nvSpPr>
        <xdr:cNvPr id="2" name="圓角化同側角落矩形 18" descr="Rounded rectangl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1299" y="469901"/>
          <a:ext cx="6454776" cy="444499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1400175</xdr:colOff>
      <xdr:row>4</xdr:row>
      <xdr:rowOff>3909060</xdr:rowOff>
    </xdr:to>
    <xdr:graphicFrame macro="">
      <xdr:nvGraphicFramePr>
        <xdr:cNvPr id="3" name="圖表 2" descr="Pie chart showing income from different sourc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</xdr:colOff>
      <xdr:row>0</xdr:row>
      <xdr:rowOff>0</xdr:rowOff>
    </xdr:from>
    <xdr:to>
      <xdr:col>8</xdr:col>
      <xdr:colOff>19050</xdr:colOff>
      <xdr:row>1</xdr:row>
      <xdr:rowOff>0</xdr:rowOff>
    </xdr:to>
    <xdr:sp macro="" textlink="">
      <xdr:nvSpPr>
        <xdr:cNvPr id="4" name="矩形 3" descr="Navigation button to Annual Cash Flow worksheet">
          <a:hlinkClick xmlns:r="http://schemas.openxmlformats.org/officeDocument/2006/relationships" r:id="rId2" tooltip="選取以瀏覽至此工作表中的儲存格 A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43875" y="0"/>
          <a:ext cx="142875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年度現金流量</a:t>
          </a:r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4267200" cy="3909060"/>
    <xdr:graphicFrame macro="">
      <xdr:nvGraphicFramePr>
        <xdr:cNvPr id="5" name="圖表 4" descr="Pie chart showing expenses summary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9</xdr:col>
      <xdr:colOff>18395</xdr:colOff>
      <xdr:row>3</xdr:row>
      <xdr:rowOff>203200</xdr:rowOff>
    </xdr:from>
    <xdr:ext cx="4239280" cy="3907882"/>
    <xdr:graphicFrame macro="">
      <xdr:nvGraphicFramePr>
        <xdr:cNvPr id="6" name="圖表 5" descr="Pie chart showing discretionary summar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13</xdr:col>
      <xdr:colOff>1</xdr:colOff>
      <xdr:row>4</xdr:row>
      <xdr:rowOff>0</xdr:rowOff>
    </xdr:from>
    <xdr:ext cx="4267199" cy="3909060"/>
    <xdr:graphicFrame macro="">
      <xdr:nvGraphicFramePr>
        <xdr:cNvPr id="7" name="圖表 6" descr="Pie chart showing savings and investments summar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187324</xdr:colOff>
      <xdr:row>0</xdr:row>
      <xdr:rowOff>457201</xdr:rowOff>
    </xdr:from>
    <xdr:to>
      <xdr:col>5</xdr:col>
      <xdr:colOff>0</xdr:colOff>
      <xdr:row>2</xdr:row>
      <xdr:rowOff>9907</xdr:rowOff>
    </xdr:to>
    <xdr:sp macro="" textlink="">
      <xdr:nvSpPr>
        <xdr:cNvPr id="6" name="圓角化同側角落矩形 5" descr="Rounded rectangl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87324" y="457201"/>
          <a:ext cx="5984876" cy="448056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22224</xdr:colOff>
      <xdr:row>0</xdr:row>
      <xdr:rowOff>0</xdr:rowOff>
    </xdr:from>
    <xdr:to>
      <xdr:col>9</xdr:col>
      <xdr:colOff>1219200</xdr:colOff>
      <xdr:row>1</xdr:row>
      <xdr:rowOff>0</xdr:rowOff>
    </xdr:to>
    <xdr:sp macro="" textlink="">
      <xdr:nvSpPr>
        <xdr:cNvPr id="25" name="矩形 24" descr="Navigation button to cell A1 in this worksheet">
          <a:hlinkClick xmlns:r="http://schemas.openxmlformats.org/officeDocument/2006/relationships" r:id="rId1" tooltip="選取以瀏覽至此工作表中的儲存格 A1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1223624" y="0"/>
          <a:ext cx="1196976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每月現金</a:t>
          </a:r>
          <a:r>
            <a:rPr lang="zh-tw" sz="1200" b="1" baseline="0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流量</a:t>
          </a:r>
          <a:endParaRPr lang="en-US" sz="1200" b="1">
            <a:solidFill>
              <a:schemeClr val="accent1">
                <a:lumMod val="40000"/>
                <a:lumOff val="6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177799</xdr:colOff>
      <xdr:row>0</xdr:row>
      <xdr:rowOff>488949</xdr:rowOff>
    </xdr:from>
    <xdr:to>
      <xdr:col>5</xdr:col>
      <xdr:colOff>0</xdr:colOff>
      <xdr:row>1</xdr:row>
      <xdr:rowOff>390906</xdr:rowOff>
    </xdr:to>
    <xdr:sp macro="" textlink="">
      <xdr:nvSpPr>
        <xdr:cNvPr id="2" name="圓角化同側角落矩形 5" descr="Rounded rectangl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77799" y="488949"/>
          <a:ext cx="6318251" cy="39725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31750</xdr:colOff>
      <xdr:row>0</xdr:row>
      <xdr:rowOff>0</xdr:rowOff>
    </xdr:from>
    <xdr:to>
      <xdr:col>7</xdr:col>
      <xdr:colOff>1390650</xdr:colOff>
      <xdr:row>1</xdr:row>
      <xdr:rowOff>0</xdr:rowOff>
    </xdr:to>
    <xdr:sp macro="" textlink="">
      <xdr:nvSpPr>
        <xdr:cNvPr id="9" name="矩形 8" descr="Navigation button to cell A1 in this worksheet">
          <a:hlinkClick xmlns:r="http://schemas.openxmlformats.org/officeDocument/2006/relationships" r:id="rId1" tooltip="選取以瀏覽至此工作表中的儲存格 A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385300" y="0"/>
          <a:ext cx="135890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每日摘要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482600</xdr:rowOff>
    </xdr:from>
    <xdr:to>
      <xdr:col>5</xdr:col>
      <xdr:colOff>0</xdr:colOff>
      <xdr:row>2</xdr:row>
      <xdr:rowOff>19050</xdr:rowOff>
    </xdr:to>
    <xdr:sp macro="" textlink="">
      <xdr:nvSpPr>
        <xdr:cNvPr id="2" name="圓角化同側角落矩形 18" descr="Rounded rectangl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4149" y="482600"/>
          <a:ext cx="6321426" cy="43180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1400175</xdr:colOff>
      <xdr:row>1</xdr:row>
      <xdr:rowOff>0</xdr:rowOff>
    </xdr:to>
    <xdr:sp macro="" textlink="">
      <xdr:nvSpPr>
        <xdr:cNvPr id="10" name="矩形 9" descr="Navigation button to cell A1 in this worksheet">
          <a:hlinkClick xmlns:r="http://schemas.openxmlformats.org/officeDocument/2006/relationships" r:id="rId1" tooltip="選取以瀏覽至此工作表中的儲存格 A1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382125" y="0"/>
          <a:ext cx="1381125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收入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495299</xdr:rowOff>
    </xdr:from>
    <xdr:to>
      <xdr:col>5</xdr:col>
      <xdr:colOff>0</xdr:colOff>
      <xdr:row>2</xdr:row>
      <xdr:rowOff>16256</xdr:rowOff>
    </xdr:to>
    <xdr:sp macro="" textlink="">
      <xdr:nvSpPr>
        <xdr:cNvPr id="2" name="圓角化同側角落矩形 18" descr="Rounded rectangl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80974" y="495299"/>
          <a:ext cx="6324601" cy="41630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1381125</xdr:colOff>
      <xdr:row>1</xdr:row>
      <xdr:rowOff>0</xdr:rowOff>
    </xdr:to>
    <xdr:sp macro="" textlink="">
      <xdr:nvSpPr>
        <xdr:cNvPr id="10" name="矩形 9" descr="Navigation button to cell A1 in this worksheet">
          <a:hlinkClick xmlns:r="http://schemas.openxmlformats.org/officeDocument/2006/relationships" r:id="rId1" tooltip="選取以瀏覽至此工作表中的儲存格 A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9382125" y="0"/>
          <a:ext cx="1362075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支出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</xdr:colOff>
      <xdr:row>0</xdr:row>
      <xdr:rowOff>467219</xdr:rowOff>
    </xdr:from>
    <xdr:to>
      <xdr:col>5</xdr:col>
      <xdr:colOff>0</xdr:colOff>
      <xdr:row>2</xdr:row>
      <xdr:rowOff>18419</xdr:rowOff>
    </xdr:to>
    <xdr:sp macro="" textlink="">
      <xdr:nvSpPr>
        <xdr:cNvPr id="2" name="圓角化同側角落矩形 18" descr="Rounded rectangl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2741" y="467219"/>
          <a:ext cx="6322834" cy="44655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31749</xdr:colOff>
      <xdr:row>0</xdr:row>
      <xdr:rowOff>0</xdr:rowOff>
    </xdr:from>
    <xdr:to>
      <xdr:col>7</xdr:col>
      <xdr:colOff>1255749</xdr:colOff>
      <xdr:row>1</xdr:row>
      <xdr:rowOff>0</xdr:rowOff>
    </xdr:to>
    <xdr:sp macro="" textlink="">
      <xdr:nvSpPr>
        <xdr:cNvPr id="14" name="矩形 13" descr="Navigation button to cell A1 in this worksheet">
          <a:hlinkClick xmlns:r="http://schemas.openxmlformats.org/officeDocument/2006/relationships" r:id="rId1" tooltip="選取以瀏覽至此工作表中的儲存格 A1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7232649" y="0"/>
          <a:ext cx="122400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自由支出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463551</xdr:rowOff>
    </xdr:from>
    <xdr:to>
      <xdr:col>5</xdr:col>
      <xdr:colOff>0</xdr:colOff>
      <xdr:row>2</xdr:row>
      <xdr:rowOff>16257</xdr:rowOff>
    </xdr:to>
    <xdr:sp macro="" textlink="">
      <xdr:nvSpPr>
        <xdr:cNvPr id="2" name="圓角化同側角落矩形 18" descr="Rounded rectangl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77800" y="463551"/>
          <a:ext cx="6327775" cy="448056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12701</xdr:colOff>
      <xdr:row>0</xdr:row>
      <xdr:rowOff>0</xdr:rowOff>
    </xdr:from>
    <xdr:to>
      <xdr:col>7</xdr:col>
      <xdr:colOff>1400175</xdr:colOff>
      <xdr:row>1</xdr:row>
      <xdr:rowOff>0</xdr:rowOff>
    </xdr:to>
    <xdr:sp macro="" textlink="">
      <xdr:nvSpPr>
        <xdr:cNvPr id="12" name="矩形 11" descr="Navigation button to cell A1 in this worksheet">
          <a:hlinkClick xmlns:r="http://schemas.openxmlformats.org/officeDocument/2006/relationships" r:id="rId1" tooltip="選取以瀏覽至此工作表中的儲存格 A1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9375776" y="0"/>
          <a:ext cx="1387474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200" b="1">
              <a:solidFill>
                <a:schemeClr val="accent1">
                  <a:lumMod val="40000"/>
                  <a:lumOff val="6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儲蓄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每月" displayName="每月" ref="B3:P47" totalsRowCount="1">
  <autoFilter ref="B3:P46" xr:uid="{00000000-0009-0000-0100-00000B000000}"/>
  <tableColumns count="15">
    <tableColumn id="1" xr3:uid="{00000000-0010-0000-0000-000001000000}" name="類型" totalsRowLabel=" 合計" totalsRowDxfId="71"/>
    <tableColumn id="2" xr3:uid="{00000000-0010-0000-0000-000002000000}" name="描述" totalsRowDxfId="70"/>
    <tableColumn id="3" xr3:uid="{00000000-0010-0000-0000-000003000000}" name="1 月" totalsRowFunction="custom" dataDxfId="69" totalsRowDxfId="68">
      <totalsRowFormula>SUMIF(每月[類型],"收入",每月[1 月])-SUMIF(每月[類型],"&lt;&gt;收入",每月[1 月])</totalsRowFormula>
    </tableColumn>
    <tableColumn id="4" xr3:uid="{00000000-0010-0000-0000-000004000000}" name="2 月" totalsRowFunction="custom" dataDxfId="67" totalsRowDxfId="66">
      <totalsRowFormula>SUMIF(每月[類型],"收入",每月[2 月])-SUMIF(每月[類型],"&lt;&gt;收入",每月[2 月])</totalsRowFormula>
    </tableColumn>
    <tableColumn id="5" xr3:uid="{00000000-0010-0000-0000-000005000000}" name="3 月" totalsRowFunction="custom" dataDxfId="65" totalsRowDxfId="64">
      <totalsRowFormula>SUMIF(每月[類型],"收入",每月[3 月])-SUMIF(每月[類型],"&lt;&gt;收入",每月[3 月])</totalsRowFormula>
    </tableColumn>
    <tableColumn id="6" xr3:uid="{00000000-0010-0000-0000-000006000000}" name="4 月" totalsRowFunction="custom" dataDxfId="63" totalsRowDxfId="62">
      <totalsRowFormula>SUMIF(每月[類型],"收入",每月[4 月])-SUMIF(每月[類型],"&lt;&gt;收入",每月[4 月])</totalsRowFormula>
    </tableColumn>
    <tableColumn id="7" xr3:uid="{00000000-0010-0000-0000-000007000000}" name="5 月" totalsRowFunction="custom" dataDxfId="61" totalsRowDxfId="60">
      <totalsRowFormula>SUMIF(每月[類型],"收入",每月[5 月])-SUMIF(每月[類型],"&lt;&gt;收入",每月[5 月])</totalsRowFormula>
    </tableColumn>
    <tableColumn id="8" xr3:uid="{00000000-0010-0000-0000-000008000000}" name="6 月" totalsRowFunction="custom" dataDxfId="59" totalsRowDxfId="58">
      <totalsRowFormula>SUMIF(每月[類型],"收入",每月[6 月])-SUMIF(每月[類型],"&lt;&gt;收入",每月[6 月])</totalsRowFormula>
    </tableColumn>
    <tableColumn id="9" xr3:uid="{00000000-0010-0000-0000-000009000000}" name="7 月" totalsRowFunction="custom" dataDxfId="57" totalsRowDxfId="56">
      <totalsRowFormula>SUMIF(每月[類型],"收入",每月[7 月])-SUMIF(每月[類型],"&lt;&gt;收入",每月[7 月])</totalsRowFormula>
    </tableColumn>
    <tableColumn id="10" xr3:uid="{00000000-0010-0000-0000-00000A000000}" name="8 月" totalsRowFunction="custom" dataDxfId="55" totalsRowDxfId="54">
      <totalsRowFormula>SUMIF(每月[類型],"收入",每月[8 月])-SUMIF(每月[類型],"&lt;&gt;收入",每月[8 月])</totalsRowFormula>
    </tableColumn>
    <tableColumn id="11" xr3:uid="{00000000-0010-0000-0000-00000B000000}" name="9 月" totalsRowFunction="custom" dataDxfId="53" totalsRowDxfId="52">
      <totalsRowFormula>SUMIF(每月[類型],"收入",每月[9 月])-SUMIF(每月[類型],"&lt;&gt;收入",每月[9 月])</totalsRowFormula>
    </tableColumn>
    <tableColumn id="12" xr3:uid="{00000000-0010-0000-0000-00000C000000}" name="10 月" totalsRowFunction="custom" dataDxfId="51" totalsRowDxfId="50">
      <totalsRowFormula>SUMIF(每月[類型],"收入",每月[10 月])-SUMIF(每月[類型],"&lt;&gt;收入",每月[10 月])</totalsRowFormula>
    </tableColumn>
    <tableColumn id="13" xr3:uid="{00000000-0010-0000-0000-00000D000000}" name="11 月" totalsRowFunction="custom" dataDxfId="49" totalsRowDxfId="48">
      <totalsRowFormula>SUMIF(每月[類型],"收入",每月[11 月])-SUMIF(每月[類型],"&lt;&gt;收入",每月[11 月])</totalsRowFormula>
    </tableColumn>
    <tableColumn id="14" xr3:uid="{00000000-0010-0000-0000-00000E000000}" name="12 月" totalsRowFunction="custom" dataDxfId="47" totalsRowDxfId="46">
      <totalsRowFormula>SUMIF(每月[類型],"收入",每月[12 月])-SUMIF(每月[類型],"&lt;&gt;收入",每月[12 月])</totalsRowFormula>
    </tableColumn>
    <tableColumn id="15" xr3:uid="{00000000-0010-0000-0000-00000F000000}" name="總計" totalsRowFunction="custom" dataDxfId="45" totalsRowDxfId="44">
      <calculatedColumnFormula>SUM(每月[[#This Row],[1 月]:[12 月]])</calculatedColumnFormula>
      <totalsRowFormula>SUMIF(每月[類型],"收入",每月[總計])-SUMIF(每月[類型],"&lt;&gt;收入",每月[總計])</totalsRowFormula>
    </tableColumn>
  </tableColumns>
  <tableStyleInfo name="每月現金流量" showFirstColumn="0" showLastColumn="0" showRowStripes="1" showColumnStripes="0"/>
  <extLst>
    <ext xmlns:x14="http://schemas.microsoft.com/office/spreadsheetml/2009/9/main" uri="{504A1905-F514-4f6f-8877-14C23A59335A}">
      <x14:table altTextSummary="在此表格中選取每個月的類型，並輸入描述和現金流量。系統會自動更新總計與走勢圖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每日" displayName="每日" ref="B9:F53" totalsRowCount="1" headerRowDxfId="33">
  <autoFilter ref="B9:F52" xr:uid="{00000000-0009-0000-0100-00000C000000}"/>
  <tableColumns count="5">
    <tableColumn id="1" xr3:uid="{00000000-0010-0000-0100-000001000000}" name="類型" totalsRowLabel=" 合計 " dataDxfId="32" totalsRowDxfId="31"/>
    <tableColumn id="2" xr3:uid="{00000000-0010-0000-0100-000002000000}" name="描述" totalsRowDxfId="30"/>
    <tableColumn id="3" xr3:uid="{00000000-0010-0000-0100-000003000000}" name="每日" totalsRowFunction="custom" dataDxfId="29" totalsRowDxfId="28">
      <totalsRowFormula>SUMIF(每日[類型],"收入",每日[每日])-SUMIF(每日[類型],"&lt;&gt;收入",每日[每日])</totalsRowFormula>
    </tableColumn>
    <tableColumn id="14" xr3:uid="{00000000-0010-0000-0100-00000E000000}" name="每月" totalsRowFunction="custom" dataDxfId="27" totalsRowDxfId="26">
      <calculatedColumnFormula>每日[[#This Row],[年度]]/12</calculatedColumnFormula>
      <totalsRowFormula>SUMIF(每日[類型],"收入",每日[每月])-SUMIF(每日[類型],"&lt;&gt;收入",每日[每月])</totalsRowFormula>
    </tableColumn>
    <tableColumn id="15" xr3:uid="{00000000-0010-0000-0100-00000F000000}" name="年度" totalsRowFunction="custom" dataDxfId="25" totalsRowDxfId="24">
      <calculatedColumnFormula>每日[[#This Row],[每日]]*365</calculatedColumnFormula>
      <totalsRowFormula>SUMIF(每日[類型],"收入",每日[年度])-SUMIF(每日[類型],"&lt;&gt;收入",每日[年度])</totalsRowFormula>
    </tableColumn>
  </tableColumns>
  <tableStyleInfo name="Daily Summary" showFirstColumn="0" showLastColumn="0" showRowStripes="1" showColumnStripes="0"/>
  <extLst>
    <ext xmlns:x14="http://schemas.microsoft.com/office/spreadsheetml/2009/9/main" uri="{504A1905-F514-4f6f-8877-14C23A59335A}">
      <x14:table altTextSummary="在此表格中選取類型、輸入描述和每日現金，系統會自動計算每月和年度現金流量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收入" displayName="收入" ref="B3:D10" totalsRowCount="1">
  <tableColumns count="3">
    <tableColumn id="1" xr3:uid="{00000000-0010-0000-0200-000001000000}" name="收入" totalsRowLabel=" 合計" dataDxfId="23" totalsRowDxfId="22"/>
    <tableColumn id="2" xr3:uid="{00000000-0010-0000-0200-000002000000}" name="年度  " totalsRowFunction="sum" dataDxfId="21" totalsRowDxfId="20"/>
    <tableColumn id="3" xr3:uid="{00000000-0010-0000-0200-000003000000}" name="每月 " totalsRowFunction="sum" dataDxfId="19" totalsRowDxfId="18">
      <calculatedColumnFormula>收入[[#This Row],[年度  ]]/12</calculatedColumnFormula>
    </tableColumn>
  </tableColumns>
  <tableStyleInfo name="Personal Cash Flow Statement" showFirstColumn="1" showLastColumn="1" showRowStripes="0" showColumnStripes="0"/>
  <extLst>
    <ext xmlns:x14="http://schemas.microsoft.com/office/spreadsheetml/2009/9/main" uri="{504A1905-F514-4f6f-8877-14C23A59335A}">
      <x14:table altTextSummary="在此表格中輸入收入項目和年度收入。系統會自動計算每月收入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支出" displayName="支出" ref="B3:D22" totalsRowCount="1">
  <tableColumns count="3">
    <tableColumn id="1" xr3:uid="{00000000-0010-0000-0300-000001000000}" name="支出" totalsRowLabel=" 合計" dataDxfId="17" totalsRowDxfId="16"/>
    <tableColumn id="2" xr3:uid="{00000000-0010-0000-0300-000002000000}" name="年度  " totalsRowFunction="sum" dataDxfId="15" totalsRowDxfId="14"/>
    <tableColumn id="3" xr3:uid="{00000000-0010-0000-0300-000003000000}" name="每月 " totalsRowFunction="sum" dataDxfId="13" totalsRowDxfId="12">
      <calculatedColumnFormula>支出[[#This Row],[年度  ]]/12</calculatedColumnFormula>
    </tableColumn>
  </tableColumns>
  <tableStyleInfo name="Personal Cash Flow Statement" showFirstColumn="1" showLastColumn="1" showRowStripes="0" showColumnStripes="0"/>
  <extLst>
    <ext xmlns:x14="http://schemas.microsoft.com/office/spreadsheetml/2009/9/main" uri="{504A1905-F514-4f6f-8877-14C23A59335A}">
      <x14:table altTextSummary="在此表格中輸入支出項目和年度支出。系統會自動計算每月支出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自由支出" displayName="自由支出" ref="B3:D15" totalsRowCount="1">
  <tableColumns count="3">
    <tableColumn id="1" xr3:uid="{00000000-0010-0000-0400-000001000000}" name="自由支出" totalsRowLabel=" 合計" dataDxfId="11" totalsRowDxfId="10"/>
    <tableColumn id="2" xr3:uid="{00000000-0010-0000-0400-000002000000}" name="年度  " totalsRowFunction="sum" dataDxfId="9" totalsRowDxfId="8"/>
    <tableColumn id="3" xr3:uid="{00000000-0010-0000-0400-000003000000}" name="每月 " totalsRowFunction="sum" dataDxfId="7" totalsRowDxfId="6">
      <calculatedColumnFormula>自由支出[[#This Row],[年度  ]]/12</calculatedColumnFormula>
    </tableColumn>
  </tableColumns>
  <tableStyleInfo name="Personal Cash Flow Statement" showFirstColumn="1" showLastColumn="1" showRowStripes="0" showColumnStripes="0"/>
  <extLst>
    <ext xmlns:x14="http://schemas.microsoft.com/office/spreadsheetml/2009/9/main" uri="{504A1905-F514-4f6f-8877-14C23A59335A}">
      <x14:table altTextSummary="在此表格中輸入自由支出項目和年度自由支出。系統會自動計算每月自由支出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儲蓄" displayName="儲蓄" ref="B3:D9" totalsRowCount="1">
  <tableColumns count="3">
    <tableColumn id="1" xr3:uid="{00000000-0010-0000-0500-000001000000}" name="儲蓄" totalsRowLabel=" 合計" dataDxfId="5" totalsRowDxfId="4"/>
    <tableColumn id="2" xr3:uid="{00000000-0010-0000-0500-000002000000}" name="年度  " totalsRowFunction="sum" dataDxfId="3" totalsRowDxfId="2"/>
    <tableColumn id="3" xr3:uid="{00000000-0010-0000-0500-000003000000}" name="每月 " totalsRowFunction="sum" dataDxfId="1" totalsRowDxfId="0">
      <calculatedColumnFormula>儲蓄[[#This Row],[年度  ]]/12</calculatedColumnFormula>
    </tableColumn>
  </tableColumns>
  <tableStyleInfo name="Personal Cash Flow Statement" showFirstColumn="1" showLastColumn="1" showRowStripes="0" showColumnStripes="0"/>
  <extLst>
    <ext xmlns:x14="http://schemas.microsoft.com/office/spreadsheetml/2009/9/main" uri="{504A1905-F514-4f6f-8877-14C23A59335A}">
      <x14:table altTextSummary="在此表格中輸入儲蓄項目與年度儲蓄。系統會自動計算每月儲蓄"/>
    </ext>
  </extLst>
</table>
</file>

<file path=xl/theme/theme1.xml><?xml version="1.0" encoding="utf-8"?>
<a:theme xmlns:a="http://schemas.openxmlformats.org/drawingml/2006/main" name="Office Theme">
  <a:themeElements>
    <a:clrScheme name="Personal Cash Flow Statement">
      <a:dk1>
        <a:srgbClr val="000000"/>
      </a:dk1>
      <a:lt1>
        <a:srgbClr val="FFFFFF"/>
      </a:lt1>
      <a:dk2>
        <a:srgbClr val="1A1A17"/>
      </a:dk2>
      <a:lt2>
        <a:srgbClr val="FAF7F0"/>
      </a:lt2>
      <a:accent1>
        <a:srgbClr val="E58555"/>
      </a:accent1>
      <a:accent2>
        <a:srgbClr val="62A293"/>
      </a:accent2>
      <a:accent3>
        <a:srgbClr val="F7AF4F"/>
      </a:accent3>
      <a:accent4>
        <a:srgbClr val="A7BD6F"/>
      </a:accent4>
      <a:accent5>
        <a:srgbClr val="D5BD85"/>
      </a:accent5>
      <a:accent6>
        <a:srgbClr val="996B7B"/>
      </a:accent6>
      <a:hlink>
        <a:srgbClr val="A7BD6F"/>
      </a:hlink>
      <a:folHlink>
        <a:srgbClr val="996B7B"/>
      </a:folHlink>
    </a:clrScheme>
    <a:fontScheme name="Personal Cash Flow Statemen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autoPageBreaks="0" fitToPage="1"/>
  </sheetPr>
  <dimension ref="B1:H6"/>
  <sheetViews>
    <sheetView showGridLines="0" tabSelected="1" zoomScaleNormal="100" workbookViewId="0">
      <selection activeCell="H1" sqref="H1"/>
    </sheetView>
  </sheetViews>
  <sheetFormatPr defaultRowHeight="15"/>
  <cols>
    <col min="1" max="1" width="2.109375" customWidth="1"/>
    <col min="2" max="2" width="34.6640625" customWidth="1"/>
    <col min="3" max="3" width="3.6640625" customWidth="1"/>
    <col min="4" max="4" width="34.6640625" customWidth="1"/>
    <col min="5" max="5" width="3.6640625" customWidth="1"/>
    <col min="6" max="6" width="34.6640625" customWidth="1"/>
    <col min="7" max="8" width="16.6640625" customWidth="1"/>
  </cols>
  <sheetData>
    <row r="1" spans="2:8" s="14" customFormat="1" ht="39" customHeight="1">
      <c r="B1" s="40"/>
      <c r="C1" s="40"/>
      <c r="D1" s="40"/>
      <c r="E1" s="40"/>
      <c r="F1" s="41"/>
      <c r="G1" s="15" t="s">
        <v>7</v>
      </c>
      <c r="H1" s="16" t="s">
        <v>8</v>
      </c>
    </row>
    <row r="2" spans="2:8" ht="75.599999999999994" customHeight="1">
      <c r="B2" s="39" t="s">
        <v>0</v>
      </c>
      <c r="C2" s="39"/>
      <c r="D2" s="39"/>
      <c r="E2" s="39"/>
      <c r="F2" s="39"/>
    </row>
    <row r="3" spans="2:8" ht="47.45" customHeight="1">
      <c r="B3" s="38" t="s">
        <v>89</v>
      </c>
      <c r="C3" s="38"/>
      <c r="D3" s="38"/>
      <c r="E3" s="38"/>
      <c r="F3" s="38"/>
    </row>
    <row r="5" spans="2:8" ht="33.75" customHeight="1">
      <c r="B5" s="23" t="s">
        <v>1</v>
      </c>
      <c r="D5" s="24" t="s">
        <v>3</v>
      </c>
      <c r="F5" s="25" t="s">
        <v>5</v>
      </c>
    </row>
    <row r="6" spans="2:8" ht="120.75" customHeight="1">
      <c r="B6" s="26" t="s">
        <v>2</v>
      </c>
      <c r="D6" s="27" t="s">
        <v>4</v>
      </c>
      <c r="F6" s="28" t="s">
        <v>6</v>
      </c>
    </row>
  </sheetData>
  <mergeCells count="3">
    <mergeCell ref="B3:F3"/>
    <mergeCell ref="B2:F2"/>
    <mergeCell ref="B1:F1"/>
  </mergeCells>
  <phoneticPr fontId="31" type="noConversion"/>
  <dataValidations count="6">
    <dataValidation allowBlank="1" showInputMessage="1" showErrorMessage="1" prompt="在此活頁簿中建立簡易個人現金流量表。使用本 [使用指南] 工作表來了解各項現金流量。選取儲存格 H1 可瀏覽至 [收入] 工作表" sqref="A1" xr:uid="{00000000-0002-0000-0000-000000000000}"/>
    <dataValidation allowBlank="1" showInputMessage="1" showErrorMessage="1" prompt="[收入] 工作表的瀏覽連結" sqref="H1" xr:uid="{00000000-0002-0000-0000-000001000000}"/>
    <dataValidation allowBlank="1" showInputMessage="1" showErrorMessage="1" prompt="此儲存格為本工作表的標題。下方儲存格為提示，而列 5 為年度現金流量、每月現金流量和每日現金流量的說明" sqref="B2:F2" xr:uid="{00000000-0002-0000-0000-000002000000}"/>
    <dataValidation allowBlank="1" showInputMessage="1" showErrorMessage="1" prompt="下方儲存格為如何建立年度現金流量的說明" sqref="B5" xr:uid="{00000000-0002-0000-0000-000003000000}"/>
    <dataValidation allowBlank="1" showInputMessage="1" showErrorMessage="1" prompt="下方儲存格為如何建立每月現金流量的說明" sqref="D5" xr:uid="{00000000-0002-0000-0000-000004000000}"/>
    <dataValidation allowBlank="1" showInputMessage="1" showErrorMessage="1" prompt="下方儲存格為如何建立每日現金流量的說明" sqref="F5" xr:uid="{00000000-0002-0000-0000-000005000000}"/>
  </dataValidations>
  <hyperlinks>
    <hyperlink ref="H1" location="收入!A1" tooltip="選取以瀏覽至 [收入] 工作表" display="INCOME" xr:uid="{00000000-0004-0000-0000-000000000000}"/>
    <hyperlink ref="G1" location="使用指南!A1" tooltip="選取以瀏覽至此工作表中的儲存格 A1" display="GUIDE" xr:uid="{E68A774C-93D6-483A-9386-8E5FD2297001}"/>
  </hyperlinks>
  <printOptions horizontalCentered="1"/>
  <pageMargins left="0.4" right="0.4" top="0.4" bottom="0.4" header="0.5" footer="0.5"/>
  <pageSetup paperSize="9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B1:P6"/>
  <sheetViews>
    <sheetView showGridLines="0" zoomScaleNormal="100" workbookViewId="0"/>
  </sheetViews>
  <sheetFormatPr defaultColWidth="8.77734375" defaultRowHeight="30" customHeight="1"/>
  <cols>
    <col min="1" max="1" width="2.77734375" style="13" customWidth="1"/>
    <col min="2" max="2" width="22.6640625" style="13" customWidth="1"/>
    <col min="3" max="4" width="16.6640625" style="13" customWidth="1"/>
    <col min="5" max="5" width="2.6640625" style="13" customWidth="1"/>
    <col min="6" max="8" width="16.6640625" style="13" customWidth="1"/>
    <col min="9" max="9" width="2.6640625" style="13" customWidth="1"/>
    <col min="10" max="12" width="16.6640625" style="13" customWidth="1"/>
    <col min="13" max="13" width="2.6640625" style="13" customWidth="1"/>
    <col min="14" max="16" width="16.6640625" style="13" customWidth="1"/>
    <col min="17" max="17" width="2.6640625" style="13" customWidth="1"/>
    <col min="18" max="16384" width="8.77734375" style="13"/>
  </cols>
  <sheetData>
    <row r="1" spans="2:16" s="14" customFormat="1" ht="39" customHeight="1">
      <c r="B1" s="40" t="s">
        <v>0</v>
      </c>
      <c r="C1" s="40"/>
      <c r="D1" s="40"/>
      <c r="E1" s="40"/>
      <c r="F1" s="41"/>
      <c r="G1" s="20" t="s">
        <v>7</v>
      </c>
      <c r="H1" s="48" t="s">
        <v>1</v>
      </c>
      <c r="I1" s="48"/>
      <c r="J1" s="22" t="s">
        <v>90</v>
      </c>
    </row>
    <row r="2" spans="2:16" ht="31.5" customHeight="1">
      <c r="B2" s="46" t="s">
        <v>9</v>
      </c>
      <c r="C2" s="46"/>
      <c r="D2" s="44">
        <f>至今年度現金流量</f>
        <v>39750</v>
      </c>
      <c r="E2" s="44"/>
      <c r="F2" s="44"/>
      <c r="G2" s="49" t="s">
        <v>16</v>
      </c>
      <c r="H2" s="49"/>
      <c r="I2" s="49"/>
      <c r="J2" s="49"/>
      <c r="K2" s="49"/>
      <c r="L2" s="49"/>
      <c r="M2" s="49"/>
      <c r="N2" s="49"/>
      <c r="O2" s="49"/>
      <c r="P2" s="49"/>
    </row>
    <row r="3" spans="2:16" ht="50.1" customHeight="1">
      <c r="B3" s="45" t="s">
        <v>10</v>
      </c>
      <c r="C3" s="45"/>
      <c r="D3" s="45"/>
      <c r="F3" s="45" t="s">
        <v>14</v>
      </c>
      <c r="G3" s="45"/>
      <c r="H3" s="45"/>
      <c r="J3" s="45" t="s">
        <v>17</v>
      </c>
      <c r="K3" s="45"/>
      <c r="L3" s="45"/>
      <c r="N3" s="45" t="s">
        <v>19</v>
      </c>
      <c r="O3" s="45"/>
      <c r="P3" s="45"/>
    </row>
    <row r="4" spans="2:16" ht="16.5" customHeight="1">
      <c r="B4" s="6" t="s">
        <v>11</v>
      </c>
      <c r="C4" s="42">
        <f>收入!C10</f>
        <v>125000</v>
      </c>
      <c r="D4" s="42"/>
      <c r="F4" s="6" t="s">
        <v>11</v>
      </c>
      <c r="G4" s="42">
        <f>支出[[#Totals],[年度  ]]</f>
        <v>49000</v>
      </c>
      <c r="H4" s="42"/>
      <c r="J4" s="6" t="s">
        <v>11</v>
      </c>
      <c r="K4" s="42">
        <f>自由支出[[#Totals],[年度  ]]</f>
        <v>13250</v>
      </c>
      <c r="L4" s="42"/>
      <c r="N4" s="2" t="s">
        <v>11</v>
      </c>
      <c r="O4" s="47">
        <f>儲蓄[[#Totals],[年度  ]]</f>
        <v>23000</v>
      </c>
      <c r="P4" s="47"/>
    </row>
    <row r="5" spans="2:16" ht="323.10000000000002" customHeight="1">
      <c r="B5" s="43" t="s">
        <v>12</v>
      </c>
      <c r="C5" s="43"/>
      <c r="D5" s="43"/>
      <c r="F5" s="43" t="s">
        <v>15</v>
      </c>
      <c r="G5" s="43"/>
      <c r="H5" s="43"/>
      <c r="J5" s="43" t="s">
        <v>18</v>
      </c>
      <c r="K5" s="43"/>
      <c r="L5" s="43"/>
      <c r="N5" s="43" t="s">
        <v>20</v>
      </c>
      <c r="O5" s="43"/>
      <c r="P5" s="43"/>
    </row>
    <row r="6" spans="2:16" ht="16.5" customHeight="1">
      <c r="B6" s="6" t="s">
        <v>13</v>
      </c>
      <c r="C6" s="42">
        <f>收入!D10</f>
        <v>10416.666666666668</v>
      </c>
      <c r="D6" s="42"/>
      <c r="F6" s="6" t="s">
        <v>13</v>
      </c>
      <c r="G6" s="42">
        <f>支出[[#Totals],[每月 ]]</f>
        <v>4083.333333333333</v>
      </c>
      <c r="H6" s="42"/>
      <c r="J6" s="6" t="s">
        <v>13</v>
      </c>
      <c r="K6" s="42">
        <f>自由支出[[#Totals],[每月 ]]</f>
        <v>1104.1666666666665</v>
      </c>
      <c r="L6" s="42"/>
      <c r="N6" s="1" t="s">
        <v>13</v>
      </c>
      <c r="O6" s="47">
        <f>儲蓄!D9</f>
        <v>1916.6666666666667</v>
      </c>
      <c r="P6" s="47"/>
    </row>
  </sheetData>
  <mergeCells count="21">
    <mergeCell ref="N3:P3"/>
    <mergeCell ref="O6:P6"/>
    <mergeCell ref="O4:P4"/>
    <mergeCell ref="N5:P5"/>
    <mergeCell ref="H1:I1"/>
    <mergeCell ref="G2:P2"/>
    <mergeCell ref="D2:F2"/>
    <mergeCell ref="B1:F1"/>
    <mergeCell ref="B3:D3"/>
    <mergeCell ref="F3:H3"/>
    <mergeCell ref="J3:L3"/>
    <mergeCell ref="B2:C2"/>
    <mergeCell ref="C6:D6"/>
    <mergeCell ref="F5:H5"/>
    <mergeCell ref="G6:H6"/>
    <mergeCell ref="G4:H4"/>
    <mergeCell ref="K6:L6"/>
    <mergeCell ref="K4:L4"/>
    <mergeCell ref="J5:L5"/>
    <mergeCell ref="C4:D4"/>
    <mergeCell ref="B5:D5"/>
  </mergeCells>
  <phoneticPr fontId="31" type="noConversion"/>
  <dataValidations count="26">
    <dataValidation allowBlank="1" showInputMessage="1" showErrorMessage="1" prompt="在此工作表中建立年度現金流量表。系統會自動更新年度收入、支出、自由支出、儲蓄等總計，並自動更新圖表。儲存格 G2 為提示" sqref="A1" xr:uid="{00000000-0002-0000-0100-000000000000}"/>
    <dataValidation allowBlank="1" showInputMessage="1" showErrorMessage="1" prompt="[使用指南] 工作表的瀏覽連結" sqref="G1" xr:uid="{00000000-0002-0000-0100-000001000000}"/>
    <dataValidation allowBlank="1" showInputMessage="1" showErrorMessage="1" prompt="右側儲存格會自動計算年度總收入" sqref="B4" xr:uid="{00000000-0002-0000-0100-000002000000}"/>
    <dataValidation allowBlank="1" showInputMessage="1" showErrorMessage="1" prompt="此儲存格會自動計算年度總收入" sqref="C4:D4" xr:uid="{00000000-0002-0000-0100-000003000000}"/>
    <dataValidation allowBlank="1" showInputMessage="1" showErrorMessage="1" prompt="右側儲存格會自動計算每月總收入" sqref="B6" xr:uid="{00000000-0002-0000-0100-000004000000}"/>
    <dataValidation allowBlank="1" showInputMessage="1" showErrorMessage="1" prompt="此儲存格會自動計算每月總收入" sqref="C6:D6" xr:uid="{00000000-0002-0000-0100-000005000000}"/>
    <dataValidation allowBlank="1" showInputMessage="1" showErrorMessage="1" prompt="右側儲存格會自動計算年度總支出" sqref="F4" xr:uid="{00000000-0002-0000-0100-000006000000}"/>
    <dataValidation allowBlank="1" showInputMessage="1" showErrorMessage="1" prompt="此儲存格會自動計算年度總支出" sqref="G4:H4" xr:uid="{00000000-0002-0000-0100-000007000000}"/>
    <dataValidation allowBlank="1" showInputMessage="1" showErrorMessage="1" prompt="右側儲存格會自動計算每月總支出" sqref="F6" xr:uid="{00000000-0002-0000-0100-000008000000}"/>
    <dataValidation allowBlank="1" showInputMessage="1" showErrorMessage="1" prompt="此儲存格會自動計算每月總支出" sqref="G6:H6" xr:uid="{00000000-0002-0000-0100-000009000000}"/>
    <dataValidation allowBlank="1" showInputMessage="1" showErrorMessage="1" prompt="右側儲存格會自動計算年度總自由支出" sqref="J4" xr:uid="{00000000-0002-0000-0100-00000A000000}"/>
    <dataValidation allowBlank="1" showInputMessage="1" showErrorMessage="1" prompt="此儲存格會自動計算年度總自由支出" sqref="K4:L4" xr:uid="{00000000-0002-0000-0100-00000B000000}"/>
    <dataValidation allowBlank="1" showInputMessage="1" showErrorMessage="1" prompt="右側儲存格會自動計算每月總自由支出" sqref="J6" xr:uid="{00000000-0002-0000-0100-00000C000000}"/>
    <dataValidation allowBlank="1" showInputMessage="1" showErrorMessage="1" prompt="此儲存格會自動計算每月總自由支出" sqref="K6:L6" xr:uid="{00000000-0002-0000-0100-00000D000000}"/>
    <dataValidation allowBlank="1" showInputMessage="1" showErrorMessage="1" prompt="右側儲存格會自動計算年度總儲蓄" sqref="N4" xr:uid="{00000000-0002-0000-0100-00000E000000}"/>
    <dataValidation allowBlank="1" showInputMessage="1" showErrorMessage="1" prompt="此儲存格會自動計算年度總儲蓄" sqref="O4:P4" xr:uid="{00000000-0002-0000-0100-00000F000000}"/>
    <dataValidation allowBlank="1" showInputMessage="1" showErrorMessage="1" prompt="右側儲存格會自動計算每月總儲蓄" sqref="N6" xr:uid="{00000000-0002-0000-0100-000010000000}"/>
    <dataValidation allowBlank="1" showInputMessage="1" showErrorMessage="1" prompt="此儲存格會自動計算每月總儲蓄" sqref="O6:P6" xr:uid="{00000000-0002-0000-0100-000011000000}"/>
    <dataValidation allowBlank="1" showInputMessage="1" showErrorMessage="1" prompt="[每月現金流量] 工作表的瀏覽連結" sqref="J1" xr:uid="{00000000-0002-0000-0100-000012000000}"/>
    <dataValidation allowBlank="1" showInputMessage="1" showErrorMessage="1" prompt="此儲存格會自動計算至今總現金流量，而儲存格 B5、F5、J5 和 N5 中的圖表會自動更新。右側儲存格為提示，儲存格 B3、F3、J3 和 N3 為摘要標籤" sqref="D2:F2" xr:uid="{00000000-0002-0000-0100-000013000000}"/>
    <dataValidation allowBlank="1" showInputMessage="1" showErrorMessage="1" prompt="此儲存格為本工作表的標題，右側儲存格 (儲存格 G1 和 J1) 則為其他工作表的瀏覽連結。儲存格 D2 會自動計算至今總現金流量" sqref="B1:F1" xr:uid="{00000000-0002-0000-0100-000014000000}"/>
    <dataValidation allowBlank="1" showInputMessage="1" showErrorMessage="1" prompt="右側儲存格會自動計算至今總現金流量。[收入摘要] 標籤位於下方儲存格" sqref="B2:C2" xr:uid="{00000000-0002-0000-0100-000015000000}"/>
    <dataValidation allowBlank="1" showInputMessage="1" showErrorMessage="1" prompt="儲存格 C4 會自動計算年度總收入，儲存格 C6 會自動計算每月收入。圓形圖位於儲存格 B5" sqref="B3:D3" xr:uid="{00000000-0002-0000-0100-000016000000}"/>
    <dataValidation allowBlank="1" showInputMessage="1" showErrorMessage="1" prompt="儲存格 G4 會自動計算年度總支出，儲存格 G6 會自動計算每月支出。圓形圖位於儲存格 F5" sqref="F3:H3" xr:uid="{00000000-0002-0000-0100-000017000000}"/>
    <dataValidation allowBlank="1" showInputMessage="1" showErrorMessage="1" prompt="儲存格 K4 會自動計算年度總自由支出，儲存格 K6 會自動計算每月支出。圓形圖位於儲存格 J5" sqref="J3:L3" xr:uid="{00000000-0002-0000-0100-000018000000}"/>
    <dataValidation allowBlank="1" showInputMessage="1" showErrorMessage="1" prompt="儲存格 O4 會自動計算年度總儲蓄，儲存格 O6 會自動計算每月儲蓄。圓形圖位於儲存格 N5" sqref="N3:P3" xr:uid="{00000000-0002-0000-0100-000019000000}"/>
  </dataValidations>
  <hyperlinks>
    <hyperlink ref="G1" location="使用指南!A1" tooltip="選取以瀏覽至 [使用指南] 工作表" display="Navigation button for Guide worksheet is in this cell." xr:uid="{00000000-0004-0000-0100-000000000000}"/>
    <hyperlink ref="J1" location="'每月現金流量'!A1" tooltip="選取以瀏覽至 [每月現金流量] 工作表" display="'Monthly Cash Flow'!A1" xr:uid="{00000000-0004-0000-0100-000001000000}"/>
    <hyperlink ref="H1:I1" location="'年度現金流量'!A1" tooltip="選取以瀏覽至此工作表中的儲存格 A1" display="ANNUAL CASH FLOW" xr:uid="{B18D9D8E-013E-4805-A1FF-91D2F52D3FC2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249977111117893"/>
    <pageSetUpPr autoPageBreaks="0" fitToPage="1"/>
  </sheetPr>
  <dimension ref="B1:P48"/>
  <sheetViews>
    <sheetView showGridLines="0" zoomScaleNormal="100" workbookViewId="0"/>
  </sheetViews>
  <sheetFormatPr defaultRowHeight="30" customHeight="1"/>
  <cols>
    <col min="1" max="1" width="2.33203125" customWidth="1"/>
    <col min="2" max="2" width="14.6640625" customWidth="1"/>
    <col min="3" max="3" width="25.6640625" customWidth="1"/>
    <col min="4" max="16" width="14.6640625" customWidth="1"/>
    <col min="17" max="17" width="16.6640625" customWidth="1"/>
  </cols>
  <sheetData>
    <row r="1" spans="2:16" s="14" customFormat="1" ht="39" customHeight="1" thickBot="1">
      <c r="B1" s="51" t="s">
        <v>0</v>
      </c>
      <c r="C1" s="51"/>
      <c r="D1" s="51"/>
      <c r="E1" s="51"/>
      <c r="F1" s="51"/>
      <c r="G1" s="51"/>
      <c r="H1" s="15" t="s">
        <v>7</v>
      </c>
      <c r="I1" s="16" t="s">
        <v>1</v>
      </c>
      <c r="J1" s="16" t="s">
        <v>3</v>
      </c>
      <c r="K1" s="16" t="s">
        <v>72</v>
      </c>
    </row>
    <row r="2" spans="2:16" ht="31.5" customHeight="1">
      <c r="B2" s="52" t="s">
        <v>21</v>
      </c>
      <c r="C2" s="52"/>
      <c r="D2" s="53">
        <f>至今每月現金流量</f>
        <v>18380</v>
      </c>
      <c r="E2" s="53"/>
      <c r="F2" s="54" t="s">
        <v>66</v>
      </c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50.1" customHeight="1">
      <c r="B3" s="18" t="s">
        <v>22</v>
      </c>
      <c r="C3" s="18" t="s">
        <v>27</v>
      </c>
      <c r="D3" s="18" t="s">
        <v>64</v>
      </c>
      <c r="E3" s="18" t="s">
        <v>65</v>
      </c>
      <c r="F3" s="18" t="s">
        <v>67</v>
      </c>
      <c r="G3" s="18" t="s">
        <v>68</v>
      </c>
      <c r="H3" s="18" t="s">
        <v>69</v>
      </c>
      <c r="I3" s="18" t="s">
        <v>70</v>
      </c>
      <c r="J3" s="18" t="s">
        <v>71</v>
      </c>
      <c r="K3" s="18" t="s">
        <v>73</v>
      </c>
      <c r="L3" s="18" t="s">
        <v>74</v>
      </c>
      <c r="M3" s="18" t="s">
        <v>75</v>
      </c>
      <c r="N3" s="18" t="s">
        <v>76</v>
      </c>
      <c r="O3" s="18" t="s">
        <v>77</v>
      </c>
      <c r="P3" s="18" t="s">
        <v>26</v>
      </c>
    </row>
    <row r="4" spans="2:16" ht="30" customHeight="1">
      <c r="B4" s="7" t="s">
        <v>8</v>
      </c>
      <c r="C4" s="7" t="s">
        <v>28</v>
      </c>
      <c r="D4" s="29">
        <v>7500</v>
      </c>
      <c r="E4" s="29">
        <v>7500</v>
      </c>
      <c r="F4" s="29">
        <v>7500</v>
      </c>
      <c r="G4" s="29">
        <v>7500</v>
      </c>
      <c r="H4" s="29">
        <v>7500</v>
      </c>
      <c r="I4" s="29">
        <v>7500</v>
      </c>
      <c r="J4" s="29"/>
      <c r="K4" s="29"/>
      <c r="L4" s="29"/>
      <c r="M4" s="29"/>
      <c r="N4" s="29"/>
      <c r="O4" s="29"/>
      <c r="P4" s="29">
        <f>SUM(每月[[#This Row],[1 月]:[12 月]])</f>
        <v>45000</v>
      </c>
    </row>
    <row r="5" spans="2:16" ht="30" customHeight="1">
      <c r="B5" s="7" t="s">
        <v>8</v>
      </c>
      <c r="C5" s="7" t="s">
        <v>29</v>
      </c>
      <c r="D5" s="29">
        <v>400</v>
      </c>
      <c r="E5" s="29">
        <v>400</v>
      </c>
      <c r="F5" s="29">
        <v>500</v>
      </c>
      <c r="G5" s="29">
        <v>200</v>
      </c>
      <c r="H5" s="29">
        <v>0</v>
      </c>
      <c r="I5" s="29">
        <v>600</v>
      </c>
      <c r="J5" s="29"/>
      <c r="K5" s="29"/>
      <c r="L5" s="29"/>
      <c r="M5" s="29"/>
      <c r="N5" s="29"/>
      <c r="O5" s="29"/>
      <c r="P5" s="29">
        <f>SUM(每月[[#This Row],[1 月]:[12 月]])</f>
        <v>2100</v>
      </c>
    </row>
    <row r="6" spans="2:16" ht="30" customHeight="1">
      <c r="B6" s="7" t="s">
        <v>8</v>
      </c>
      <c r="C6" s="7" t="s">
        <v>30</v>
      </c>
      <c r="D6" s="29">
        <v>2500</v>
      </c>
      <c r="E6" s="29">
        <v>2500</v>
      </c>
      <c r="F6" s="29">
        <v>2500</v>
      </c>
      <c r="G6" s="29">
        <v>2500</v>
      </c>
      <c r="H6" s="29">
        <v>2500</v>
      </c>
      <c r="I6" s="29">
        <v>2500</v>
      </c>
      <c r="J6" s="29"/>
      <c r="K6" s="29"/>
      <c r="L6" s="29"/>
      <c r="M6" s="29"/>
      <c r="N6" s="29"/>
      <c r="O6" s="29"/>
      <c r="P6" s="29">
        <f>SUM(每月[[#This Row],[1 月]:[12 月]])</f>
        <v>15000</v>
      </c>
    </row>
    <row r="7" spans="2:16" ht="30" customHeight="1">
      <c r="B7" s="7" t="s">
        <v>8</v>
      </c>
      <c r="C7" s="7" t="s">
        <v>31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/>
      <c r="K7" s="29"/>
      <c r="L7" s="29"/>
      <c r="M7" s="29"/>
      <c r="N7" s="29"/>
      <c r="O7" s="29"/>
      <c r="P7" s="29">
        <f>SUM(每月[[#This Row],[1 月]:[12 月]])</f>
        <v>0</v>
      </c>
    </row>
    <row r="8" spans="2:16" ht="30" customHeight="1">
      <c r="B8" s="7" t="s">
        <v>8</v>
      </c>
      <c r="C8" s="7" t="s">
        <v>32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/>
      <c r="K8" s="29"/>
      <c r="L8" s="29"/>
      <c r="M8" s="29"/>
      <c r="N8" s="29"/>
      <c r="O8" s="29"/>
      <c r="P8" s="29">
        <f>SUM(每月[[#This Row],[1 月]:[12 月]])</f>
        <v>0</v>
      </c>
    </row>
    <row r="9" spans="2:16" ht="30" customHeight="1">
      <c r="B9" s="7" t="s">
        <v>8</v>
      </c>
      <c r="C9" s="7" t="s">
        <v>33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/>
      <c r="K9" s="29"/>
      <c r="L9" s="29"/>
      <c r="M9" s="29"/>
      <c r="N9" s="29"/>
      <c r="O9" s="29"/>
      <c r="P9" s="29">
        <f>SUM(每月[[#This Row],[1 月]:[12 月]])</f>
        <v>0</v>
      </c>
    </row>
    <row r="10" spans="2:16" ht="30" customHeight="1">
      <c r="B10" s="7" t="s">
        <v>23</v>
      </c>
      <c r="C10" s="7" t="s">
        <v>34</v>
      </c>
      <c r="D10" s="29">
        <v>1250</v>
      </c>
      <c r="E10" s="29">
        <v>1250</v>
      </c>
      <c r="F10" s="29">
        <v>1250</v>
      </c>
      <c r="G10" s="29">
        <v>1250</v>
      </c>
      <c r="H10" s="29">
        <v>1250</v>
      </c>
      <c r="I10" s="29">
        <v>1250</v>
      </c>
      <c r="J10" s="29"/>
      <c r="K10" s="29"/>
      <c r="L10" s="29"/>
      <c r="M10" s="29"/>
      <c r="N10" s="29"/>
      <c r="O10" s="29"/>
      <c r="P10" s="29">
        <f>SUM(每月[[#This Row],[1 月]:[12 月]])</f>
        <v>7500</v>
      </c>
    </row>
    <row r="11" spans="2:16" ht="30" customHeight="1">
      <c r="B11" s="7" t="s">
        <v>23</v>
      </c>
      <c r="C11" s="7" t="s">
        <v>35</v>
      </c>
      <c r="D11" s="29">
        <v>208.33333333333334</v>
      </c>
      <c r="E11" s="29">
        <v>208.33333333333334</v>
      </c>
      <c r="F11" s="29">
        <v>208.33333333333334</v>
      </c>
      <c r="G11" s="29">
        <v>208.33333333333334</v>
      </c>
      <c r="H11" s="29">
        <v>208.33333333333334</v>
      </c>
      <c r="I11" s="29">
        <v>208.33333333333334</v>
      </c>
      <c r="J11" s="29"/>
      <c r="K11" s="29"/>
      <c r="L11" s="29"/>
      <c r="M11" s="29"/>
      <c r="N11" s="29"/>
      <c r="O11" s="29"/>
      <c r="P11" s="29">
        <f>SUM(每月[[#This Row],[1 月]:[12 月]])</f>
        <v>1250</v>
      </c>
    </row>
    <row r="12" spans="2:16" ht="30" customHeight="1">
      <c r="B12" s="7" t="s">
        <v>23</v>
      </c>
      <c r="C12" s="7" t="s">
        <v>36</v>
      </c>
      <c r="D12" s="29">
        <v>16.666666666666668</v>
      </c>
      <c r="E12" s="29">
        <v>16.666666666666668</v>
      </c>
      <c r="F12" s="29">
        <v>16.666666666666668</v>
      </c>
      <c r="G12" s="29">
        <v>16.666666666666668</v>
      </c>
      <c r="H12" s="29">
        <v>16.666666666666668</v>
      </c>
      <c r="I12" s="29">
        <v>16.666666666666668</v>
      </c>
      <c r="J12" s="29"/>
      <c r="K12" s="29"/>
      <c r="L12" s="29"/>
      <c r="M12" s="29"/>
      <c r="N12" s="29"/>
      <c r="O12" s="29"/>
      <c r="P12" s="29">
        <f>SUM(每月[[#This Row],[1 月]:[12 月]])</f>
        <v>100.00000000000001</v>
      </c>
    </row>
    <row r="13" spans="2:16" ht="30" customHeight="1">
      <c r="B13" s="7" t="s">
        <v>23</v>
      </c>
      <c r="C13" s="7" t="s">
        <v>37</v>
      </c>
      <c r="D13" s="29">
        <v>333.33333333333331</v>
      </c>
      <c r="E13" s="29">
        <v>333.33333333333331</v>
      </c>
      <c r="F13" s="29">
        <v>333.33333333333331</v>
      </c>
      <c r="G13" s="29">
        <v>333.33333333333331</v>
      </c>
      <c r="H13" s="29">
        <v>333.33333333333331</v>
      </c>
      <c r="I13" s="29">
        <v>333.33333333333331</v>
      </c>
      <c r="J13" s="29"/>
      <c r="K13" s="29"/>
      <c r="L13" s="29"/>
      <c r="M13" s="29"/>
      <c r="N13" s="29"/>
      <c r="O13" s="29"/>
      <c r="P13" s="29">
        <f>SUM(每月[[#This Row],[1 月]:[12 月]])</f>
        <v>1999.9999999999998</v>
      </c>
    </row>
    <row r="14" spans="2:16" ht="30" customHeight="1">
      <c r="B14" s="7" t="s">
        <v>23</v>
      </c>
      <c r="C14" s="7" t="s">
        <v>38</v>
      </c>
      <c r="D14" s="29">
        <v>1250</v>
      </c>
      <c r="E14" s="29">
        <v>1250</v>
      </c>
      <c r="F14" s="29">
        <v>1250</v>
      </c>
      <c r="G14" s="29">
        <v>1250</v>
      </c>
      <c r="H14" s="29">
        <v>1250</v>
      </c>
      <c r="I14" s="29">
        <v>1250</v>
      </c>
      <c r="J14" s="29"/>
      <c r="K14" s="29"/>
      <c r="L14" s="29"/>
      <c r="M14" s="29"/>
      <c r="N14" s="29"/>
      <c r="O14" s="29"/>
      <c r="P14" s="29">
        <f>SUM(每月[[#This Row],[1 月]:[12 月]])</f>
        <v>7500</v>
      </c>
    </row>
    <row r="15" spans="2:16" ht="30" customHeight="1">
      <c r="B15" s="7" t="s">
        <v>23</v>
      </c>
      <c r="C15" s="7" t="s">
        <v>39</v>
      </c>
      <c r="D15" s="29">
        <v>25</v>
      </c>
      <c r="E15" s="29">
        <v>25</v>
      </c>
      <c r="F15" s="29">
        <v>25</v>
      </c>
      <c r="G15" s="29">
        <v>25</v>
      </c>
      <c r="H15" s="29">
        <v>25</v>
      </c>
      <c r="I15" s="29">
        <v>25</v>
      </c>
      <c r="J15" s="29"/>
      <c r="K15" s="29"/>
      <c r="L15" s="29"/>
      <c r="M15" s="29"/>
      <c r="N15" s="29"/>
      <c r="O15" s="29"/>
      <c r="P15" s="29">
        <f>SUM(每月[[#This Row],[1 月]:[12 月]])</f>
        <v>150</v>
      </c>
    </row>
    <row r="16" spans="2:16" ht="30" customHeight="1">
      <c r="B16" s="7" t="s">
        <v>23</v>
      </c>
      <c r="C16" s="7" t="s">
        <v>40</v>
      </c>
      <c r="D16" s="29">
        <v>100</v>
      </c>
      <c r="E16" s="29">
        <v>100</v>
      </c>
      <c r="F16" s="29">
        <v>100</v>
      </c>
      <c r="G16" s="29">
        <v>100</v>
      </c>
      <c r="H16" s="29">
        <v>100</v>
      </c>
      <c r="I16" s="29">
        <v>100</v>
      </c>
      <c r="J16" s="29"/>
      <c r="K16" s="29"/>
      <c r="L16" s="29"/>
      <c r="M16" s="29"/>
      <c r="N16" s="29"/>
      <c r="O16" s="29"/>
      <c r="P16" s="29">
        <f>SUM(每月[[#This Row],[1 月]:[12 月]])</f>
        <v>600</v>
      </c>
    </row>
    <row r="17" spans="2:16" ht="30" customHeight="1">
      <c r="B17" s="7" t="s">
        <v>23</v>
      </c>
      <c r="C17" s="7" t="s">
        <v>41</v>
      </c>
      <c r="D17" s="29">
        <v>50</v>
      </c>
      <c r="E17" s="29">
        <v>50</v>
      </c>
      <c r="F17" s="29">
        <v>50</v>
      </c>
      <c r="G17" s="29">
        <v>50</v>
      </c>
      <c r="H17" s="29">
        <v>50</v>
      </c>
      <c r="I17" s="29">
        <v>50</v>
      </c>
      <c r="J17" s="29"/>
      <c r="K17" s="29"/>
      <c r="L17" s="29"/>
      <c r="M17" s="29"/>
      <c r="N17" s="29"/>
      <c r="O17" s="29"/>
      <c r="P17" s="29">
        <f>SUM(每月[[#This Row],[1 月]:[12 月]])</f>
        <v>300</v>
      </c>
    </row>
    <row r="18" spans="2:16" ht="30" customHeight="1">
      <c r="B18" s="7" t="s">
        <v>23</v>
      </c>
      <c r="C18" s="7" t="s">
        <v>42</v>
      </c>
      <c r="D18" s="29">
        <v>50</v>
      </c>
      <c r="E18" s="29">
        <v>50</v>
      </c>
      <c r="F18" s="29">
        <v>50</v>
      </c>
      <c r="G18" s="29">
        <v>50</v>
      </c>
      <c r="H18" s="29">
        <v>50</v>
      </c>
      <c r="I18" s="29">
        <v>50</v>
      </c>
      <c r="J18" s="29"/>
      <c r="K18" s="29"/>
      <c r="L18" s="29"/>
      <c r="M18" s="29"/>
      <c r="N18" s="29"/>
      <c r="O18" s="29"/>
      <c r="P18" s="29">
        <f>SUM(每月[[#This Row],[1 月]:[12 月]])</f>
        <v>300</v>
      </c>
    </row>
    <row r="19" spans="2:16" ht="30" customHeight="1">
      <c r="B19" s="7" t="s">
        <v>23</v>
      </c>
      <c r="C19" s="7" t="s">
        <v>43</v>
      </c>
      <c r="D19" s="29">
        <v>25</v>
      </c>
      <c r="E19" s="29">
        <v>25</v>
      </c>
      <c r="F19" s="29">
        <v>25</v>
      </c>
      <c r="G19" s="29">
        <v>25</v>
      </c>
      <c r="H19" s="29">
        <v>25</v>
      </c>
      <c r="I19" s="29">
        <v>25</v>
      </c>
      <c r="J19" s="29"/>
      <c r="K19" s="29"/>
      <c r="L19" s="29"/>
      <c r="M19" s="29"/>
      <c r="N19" s="29"/>
      <c r="O19" s="29"/>
      <c r="P19" s="29">
        <f>SUM(每月[[#This Row],[1 月]:[12 月]])</f>
        <v>150</v>
      </c>
    </row>
    <row r="20" spans="2:16" ht="30" customHeight="1">
      <c r="B20" s="7" t="s">
        <v>23</v>
      </c>
      <c r="C20" s="7" t="s">
        <v>44</v>
      </c>
      <c r="D20" s="29">
        <v>12.5</v>
      </c>
      <c r="E20" s="29">
        <v>12.5</v>
      </c>
      <c r="F20" s="29">
        <v>12.5</v>
      </c>
      <c r="G20" s="29">
        <v>12.5</v>
      </c>
      <c r="H20" s="29">
        <v>12.5</v>
      </c>
      <c r="I20" s="29">
        <v>12.5</v>
      </c>
      <c r="J20" s="29"/>
      <c r="K20" s="29"/>
      <c r="L20" s="29"/>
      <c r="M20" s="29"/>
      <c r="N20" s="29"/>
      <c r="O20" s="29"/>
      <c r="P20" s="29">
        <f>SUM(每月[[#This Row],[1 月]:[12 月]])</f>
        <v>75</v>
      </c>
    </row>
    <row r="21" spans="2:16" ht="30" customHeight="1">
      <c r="B21" s="7" t="s">
        <v>23</v>
      </c>
      <c r="C21" s="7" t="s">
        <v>45</v>
      </c>
      <c r="D21" s="29">
        <v>50</v>
      </c>
      <c r="E21" s="29">
        <v>50</v>
      </c>
      <c r="F21" s="29">
        <v>50</v>
      </c>
      <c r="G21" s="29">
        <v>50</v>
      </c>
      <c r="H21" s="29">
        <v>50</v>
      </c>
      <c r="I21" s="29">
        <v>50</v>
      </c>
      <c r="J21" s="29"/>
      <c r="K21" s="29"/>
      <c r="L21" s="29"/>
      <c r="M21" s="29"/>
      <c r="N21" s="29"/>
      <c r="O21" s="29"/>
      <c r="P21" s="29">
        <f>SUM(每月[[#This Row],[1 月]:[12 月]])</f>
        <v>300</v>
      </c>
    </row>
    <row r="22" spans="2:16" ht="30" customHeight="1">
      <c r="B22" s="7" t="s">
        <v>23</v>
      </c>
      <c r="C22" s="7" t="s">
        <v>46</v>
      </c>
      <c r="D22" s="29">
        <v>50</v>
      </c>
      <c r="E22" s="29">
        <v>50</v>
      </c>
      <c r="F22" s="29">
        <v>50</v>
      </c>
      <c r="G22" s="29">
        <v>50</v>
      </c>
      <c r="H22" s="29">
        <v>50</v>
      </c>
      <c r="I22" s="29">
        <v>50</v>
      </c>
      <c r="J22" s="29"/>
      <c r="K22" s="29"/>
      <c r="L22" s="29"/>
      <c r="M22" s="29"/>
      <c r="N22" s="29"/>
      <c r="O22" s="29"/>
      <c r="P22" s="29">
        <f>SUM(每月[[#This Row],[1 月]:[12 月]])</f>
        <v>300</v>
      </c>
    </row>
    <row r="23" spans="2:16" ht="30" customHeight="1">
      <c r="B23" s="7" t="s">
        <v>23</v>
      </c>
      <c r="C23" s="7" t="s">
        <v>47</v>
      </c>
      <c r="D23" s="29">
        <v>125</v>
      </c>
      <c r="E23" s="29">
        <v>125</v>
      </c>
      <c r="F23" s="29">
        <v>125</v>
      </c>
      <c r="G23" s="29">
        <v>125</v>
      </c>
      <c r="H23" s="29">
        <v>125</v>
      </c>
      <c r="I23" s="29">
        <v>125</v>
      </c>
      <c r="J23" s="29"/>
      <c r="K23" s="29"/>
      <c r="L23" s="29"/>
      <c r="M23" s="29"/>
      <c r="N23" s="29"/>
      <c r="O23" s="29"/>
      <c r="P23" s="29">
        <f>SUM(每月[[#This Row],[1 月]:[12 月]])</f>
        <v>750</v>
      </c>
    </row>
    <row r="24" spans="2:16" ht="30" customHeight="1">
      <c r="B24" s="7" t="s">
        <v>23</v>
      </c>
      <c r="C24" s="7" t="s">
        <v>48</v>
      </c>
      <c r="D24" s="29">
        <v>400</v>
      </c>
      <c r="E24" s="29">
        <v>500</v>
      </c>
      <c r="F24" s="29">
        <v>450</v>
      </c>
      <c r="G24" s="29">
        <v>400</v>
      </c>
      <c r="H24" s="29">
        <v>450</v>
      </c>
      <c r="I24" s="29">
        <v>425</v>
      </c>
      <c r="J24" s="29"/>
      <c r="K24" s="29"/>
      <c r="L24" s="29"/>
      <c r="M24" s="29"/>
      <c r="N24" s="29"/>
      <c r="O24" s="29"/>
      <c r="P24" s="29">
        <f>SUM(每月[[#This Row],[1 月]:[12 月]])</f>
        <v>2625</v>
      </c>
    </row>
    <row r="25" spans="2:16" ht="30" customHeight="1">
      <c r="B25" s="7" t="s">
        <v>23</v>
      </c>
      <c r="C25" s="7" t="s">
        <v>49</v>
      </c>
      <c r="D25" s="29">
        <v>50</v>
      </c>
      <c r="E25" s="29">
        <v>75</v>
      </c>
      <c r="F25" s="29">
        <v>100</v>
      </c>
      <c r="G25" s="29">
        <v>75</v>
      </c>
      <c r="H25" s="29">
        <v>125</v>
      </c>
      <c r="I25" s="29">
        <v>75</v>
      </c>
      <c r="J25" s="29"/>
      <c r="K25" s="29"/>
      <c r="L25" s="29"/>
      <c r="M25" s="29"/>
      <c r="N25" s="29"/>
      <c r="O25" s="29"/>
      <c r="P25" s="29">
        <f>SUM(每月[[#This Row],[1 月]:[12 月]])</f>
        <v>500</v>
      </c>
    </row>
    <row r="26" spans="2:16" ht="30" customHeight="1">
      <c r="B26" s="7" t="s">
        <v>23</v>
      </c>
      <c r="C26" s="7" t="s">
        <v>50</v>
      </c>
      <c r="D26" s="29">
        <v>50</v>
      </c>
      <c r="E26" s="29">
        <v>10</v>
      </c>
      <c r="F26" s="29">
        <v>25</v>
      </c>
      <c r="G26" s="29">
        <v>25</v>
      </c>
      <c r="H26" s="29">
        <v>20</v>
      </c>
      <c r="I26" s="29">
        <v>70</v>
      </c>
      <c r="J26" s="29"/>
      <c r="K26" s="29"/>
      <c r="L26" s="29"/>
      <c r="M26" s="29"/>
      <c r="N26" s="29"/>
      <c r="O26" s="29"/>
      <c r="P26" s="29">
        <f>SUM(每月[[#This Row],[1 月]:[12 月]])</f>
        <v>200</v>
      </c>
    </row>
    <row r="27" spans="2:16" ht="30" customHeight="1">
      <c r="B27" s="7" t="s">
        <v>23</v>
      </c>
      <c r="C27" s="7" t="s">
        <v>51</v>
      </c>
      <c r="D27" s="29">
        <v>30</v>
      </c>
      <c r="E27" s="29">
        <v>30</v>
      </c>
      <c r="F27" s="29">
        <v>30</v>
      </c>
      <c r="G27" s="29">
        <v>20</v>
      </c>
      <c r="H27" s="29">
        <v>30</v>
      </c>
      <c r="I27" s="29">
        <v>30</v>
      </c>
      <c r="J27" s="29"/>
      <c r="K27" s="29"/>
      <c r="L27" s="29"/>
      <c r="M27" s="29"/>
      <c r="N27" s="29"/>
      <c r="O27" s="29"/>
      <c r="P27" s="29">
        <f>SUM(每月[[#This Row],[1 月]:[12 月]])</f>
        <v>170</v>
      </c>
    </row>
    <row r="28" spans="2:16" ht="30" customHeight="1">
      <c r="B28" s="7" t="s">
        <v>23</v>
      </c>
      <c r="C28" s="7" t="s">
        <v>31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/>
      <c r="K28" s="29"/>
      <c r="L28" s="29"/>
      <c r="M28" s="29"/>
      <c r="N28" s="29"/>
      <c r="O28" s="29"/>
      <c r="P28" s="29">
        <f>SUM(每月[[#This Row],[1 月]:[12 月]])</f>
        <v>0</v>
      </c>
    </row>
    <row r="29" spans="2:16" ht="30" customHeight="1">
      <c r="B29" s="7" t="s">
        <v>23</v>
      </c>
      <c r="C29" s="7" t="s">
        <v>32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/>
      <c r="K29" s="29"/>
      <c r="L29" s="29"/>
      <c r="M29" s="29"/>
      <c r="N29" s="29"/>
      <c r="O29" s="29"/>
      <c r="P29" s="29">
        <f>SUM(每月[[#This Row],[1 月]:[12 月]])</f>
        <v>0</v>
      </c>
    </row>
    <row r="30" spans="2:16" ht="30" customHeight="1">
      <c r="B30" s="7" t="s">
        <v>23</v>
      </c>
      <c r="C30" s="7" t="s">
        <v>33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/>
      <c r="K30" s="29"/>
      <c r="L30" s="29"/>
      <c r="M30" s="29"/>
      <c r="N30" s="29"/>
      <c r="O30" s="29"/>
      <c r="P30" s="29">
        <f>SUM(每月[[#This Row],[1 月]:[12 月]])</f>
        <v>0</v>
      </c>
    </row>
    <row r="31" spans="2:16" ht="30" customHeight="1">
      <c r="B31" s="7" t="s">
        <v>24</v>
      </c>
      <c r="C31" s="7" t="s">
        <v>52</v>
      </c>
      <c r="D31" s="29">
        <v>50</v>
      </c>
      <c r="E31" s="29">
        <v>150</v>
      </c>
      <c r="F31" s="29">
        <v>100</v>
      </c>
      <c r="G31" s="29">
        <v>50</v>
      </c>
      <c r="H31" s="29">
        <v>150</v>
      </c>
      <c r="I31" s="29">
        <v>100</v>
      </c>
      <c r="J31" s="29"/>
      <c r="K31" s="29"/>
      <c r="L31" s="29"/>
      <c r="M31" s="29"/>
      <c r="N31" s="29"/>
      <c r="O31" s="29"/>
      <c r="P31" s="29">
        <f>SUM(每月[[#This Row],[1 月]:[12 月]])</f>
        <v>600</v>
      </c>
    </row>
    <row r="32" spans="2:16" ht="30" customHeight="1">
      <c r="B32" s="7" t="s">
        <v>24</v>
      </c>
      <c r="C32" s="7" t="s">
        <v>53</v>
      </c>
      <c r="D32" s="29">
        <v>25</v>
      </c>
      <c r="E32" s="29">
        <v>75</v>
      </c>
      <c r="F32" s="29">
        <v>50</v>
      </c>
      <c r="G32" s="29">
        <v>25</v>
      </c>
      <c r="H32" s="29">
        <v>75</v>
      </c>
      <c r="I32" s="29">
        <v>50</v>
      </c>
      <c r="J32" s="29"/>
      <c r="K32" s="29"/>
      <c r="L32" s="29"/>
      <c r="M32" s="29"/>
      <c r="N32" s="29"/>
      <c r="O32" s="29"/>
      <c r="P32" s="29">
        <f>SUM(每月[[#This Row],[1 月]:[12 月]])</f>
        <v>300</v>
      </c>
    </row>
    <row r="33" spans="2:16" ht="30" customHeight="1">
      <c r="B33" s="7" t="s">
        <v>24</v>
      </c>
      <c r="C33" s="7" t="s">
        <v>54</v>
      </c>
      <c r="D33" s="29">
        <v>0</v>
      </c>
      <c r="E33" s="29">
        <v>0</v>
      </c>
      <c r="F33" s="29">
        <v>1000</v>
      </c>
      <c r="G33" s="29">
        <v>0</v>
      </c>
      <c r="H33" s="29">
        <v>0</v>
      </c>
      <c r="I33" s="29">
        <v>1000</v>
      </c>
      <c r="J33" s="29"/>
      <c r="K33" s="29"/>
      <c r="L33" s="29"/>
      <c r="M33" s="29"/>
      <c r="N33" s="29"/>
      <c r="O33" s="29"/>
      <c r="P33" s="29">
        <f>SUM(每月[[#This Row],[1 月]:[12 月]])</f>
        <v>2000</v>
      </c>
    </row>
    <row r="34" spans="2:16" ht="30" customHeight="1">
      <c r="B34" s="7" t="s">
        <v>24</v>
      </c>
      <c r="C34" s="7" t="s">
        <v>55</v>
      </c>
      <c r="D34" s="29">
        <v>50</v>
      </c>
      <c r="E34" s="29">
        <v>150</v>
      </c>
      <c r="F34" s="29">
        <v>100</v>
      </c>
      <c r="G34" s="29">
        <v>50</v>
      </c>
      <c r="H34" s="29">
        <v>150</v>
      </c>
      <c r="I34" s="29">
        <v>100</v>
      </c>
      <c r="J34" s="29"/>
      <c r="K34" s="29"/>
      <c r="L34" s="29"/>
      <c r="M34" s="29"/>
      <c r="N34" s="29"/>
      <c r="O34" s="29"/>
      <c r="P34" s="29">
        <f>SUM(每月[[#This Row],[1 月]:[12 月]])</f>
        <v>600</v>
      </c>
    </row>
    <row r="35" spans="2:16" ht="30" customHeight="1">
      <c r="B35" s="7" t="s">
        <v>24</v>
      </c>
      <c r="C35" s="7" t="s">
        <v>56</v>
      </c>
      <c r="D35" s="29">
        <v>15</v>
      </c>
      <c r="E35" s="29">
        <v>25</v>
      </c>
      <c r="F35" s="29">
        <v>35</v>
      </c>
      <c r="G35" s="29">
        <v>15</v>
      </c>
      <c r="H35" s="29">
        <v>25</v>
      </c>
      <c r="I35" s="29">
        <v>35</v>
      </c>
      <c r="J35" s="29"/>
      <c r="K35" s="29"/>
      <c r="L35" s="29"/>
      <c r="M35" s="29"/>
      <c r="N35" s="29"/>
      <c r="O35" s="29"/>
      <c r="P35" s="29">
        <f>SUM(每月[[#This Row],[1 月]:[12 月]])</f>
        <v>150</v>
      </c>
    </row>
    <row r="36" spans="2:16" ht="30" customHeight="1">
      <c r="B36" s="7" t="s">
        <v>24</v>
      </c>
      <c r="C36" s="7" t="s">
        <v>57</v>
      </c>
      <c r="D36" s="29">
        <v>100</v>
      </c>
      <c r="E36" s="29">
        <v>200</v>
      </c>
      <c r="F36" s="29">
        <v>150</v>
      </c>
      <c r="G36" s="29">
        <v>175</v>
      </c>
      <c r="H36" s="29">
        <v>150</v>
      </c>
      <c r="I36" s="29">
        <v>175</v>
      </c>
      <c r="J36" s="29"/>
      <c r="K36" s="29"/>
      <c r="L36" s="29"/>
      <c r="M36" s="29"/>
      <c r="N36" s="29"/>
      <c r="O36" s="29"/>
      <c r="P36" s="29">
        <f>SUM(每月[[#This Row],[1 月]:[12 月]])</f>
        <v>950</v>
      </c>
    </row>
    <row r="37" spans="2:16" ht="30" customHeight="1">
      <c r="B37" s="7" t="s">
        <v>24</v>
      </c>
      <c r="C37" s="7" t="s">
        <v>58</v>
      </c>
      <c r="D37" s="29">
        <v>50</v>
      </c>
      <c r="E37" s="29">
        <v>50</v>
      </c>
      <c r="F37" s="29">
        <v>50</v>
      </c>
      <c r="G37" s="29">
        <v>50</v>
      </c>
      <c r="H37" s="29">
        <v>50</v>
      </c>
      <c r="I37" s="29">
        <v>50</v>
      </c>
      <c r="J37" s="29"/>
      <c r="K37" s="29"/>
      <c r="L37" s="29"/>
      <c r="M37" s="29"/>
      <c r="N37" s="29"/>
      <c r="O37" s="29"/>
      <c r="P37" s="29">
        <f>SUM(每月[[#This Row],[1 月]:[12 月]])</f>
        <v>300</v>
      </c>
    </row>
    <row r="38" spans="2:16" ht="30" customHeight="1">
      <c r="B38" s="7" t="s">
        <v>24</v>
      </c>
      <c r="C38" s="7" t="s">
        <v>59</v>
      </c>
      <c r="D38" s="29">
        <v>25</v>
      </c>
      <c r="E38" s="29">
        <v>25</v>
      </c>
      <c r="F38" s="29">
        <v>25</v>
      </c>
      <c r="G38" s="29">
        <v>25</v>
      </c>
      <c r="H38" s="29">
        <v>25</v>
      </c>
      <c r="I38" s="29">
        <v>25</v>
      </c>
      <c r="J38" s="29"/>
      <c r="K38" s="29"/>
      <c r="L38" s="29"/>
      <c r="M38" s="29"/>
      <c r="N38" s="29"/>
      <c r="O38" s="29"/>
      <c r="P38" s="29">
        <f>SUM(每月[[#This Row],[1 月]:[12 月]])</f>
        <v>150</v>
      </c>
    </row>
    <row r="39" spans="2:16" ht="30" customHeight="1">
      <c r="B39" s="7" t="s">
        <v>24</v>
      </c>
      <c r="C39" s="7" t="s">
        <v>60</v>
      </c>
      <c r="D39" s="29">
        <v>400</v>
      </c>
      <c r="E39" s="29">
        <v>400</v>
      </c>
      <c r="F39" s="29">
        <v>400</v>
      </c>
      <c r="G39" s="29">
        <v>400</v>
      </c>
      <c r="H39" s="29">
        <v>400</v>
      </c>
      <c r="I39" s="29">
        <v>400</v>
      </c>
      <c r="J39" s="29"/>
      <c r="K39" s="29"/>
      <c r="L39" s="29"/>
      <c r="M39" s="29"/>
      <c r="N39" s="29"/>
      <c r="O39" s="29"/>
      <c r="P39" s="29">
        <f>SUM(每月[[#This Row],[1 月]:[12 月]])</f>
        <v>2400</v>
      </c>
    </row>
    <row r="40" spans="2:16" ht="30" customHeight="1">
      <c r="B40" s="7" t="s">
        <v>24</v>
      </c>
      <c r="C40" s="7" t="s">
        <v>30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/>
      <c r="K40" s="29"/>
      <c r="L40" s="29"/>
      <c r="M40" s="29"/>
      <c r="N40" s="29"/>
      <c r="O40" s="29"/>
      <c r="P40" s="29">
        <f>SUM(每月[[#This Row],[1 月]:[12 月]])</f>
        <v>0</v>
      </c>
    </row>
    <row r="41" spans="2:16" ht="30" customHeight="1">
      <c r="B41" s="7" t="s">
        <v>24</v>
      </c>
      <c r="C41" s="7" t="s">
        <v>31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/>
      <c r="K41" s="29"/>
      <c r="L41" s="29"/>
      <c r="M41" s="29"/>
      <c r="N41" s="29"/>
      <c r="O41" s="29"/>
      <c r="P41" s="29">
        <f>SUM(每月[[#This Row],[1 月]:[12 月]])</f>
        <v>0</v>
      </c>
    </row>
    <row r="42" spans="2:16" ht="30" customHeight="1">
      <c r="B42" s="7" t="s">
        <v>25</v>
      </c>
      <c r="C42" s="7" t="s">
        <v>61</v>
      </c>
      <c r="D42" s="29">
        <v>416.66666666666669</v>
      </c>
      <c r="E42" s="29">
        <v>416.66666666666669</v>
      </c>
      <c r="F42" s="29">
        <v>416.66666666666669</v>
      </c>
      <c r="G42" s="29">
        <v>416.66666666666669</v>
      </c>
      <c r="H42" s="29">
        <v>416.66666666666669</v>
      </c>
      <c r="I42" s="29">
        <v>416.66666666666669</v>
      </c>
      <c r="J42" s="29"/>
      <c r="K42" s="29"/>
      <c r="L42" s="29"/>
      <c r="M42" s="29"/>
      <c r="N42" s="29"/>
      <c r="O42" s="29"/>
      <c r="P42" s="29">
        <f>SUM(每月[[#This Row],[1 月]:[12 月]])</f>
        <v>2500</v>
      </c>
    </row>
    <row r="43" spans="2:16" ht="30" customHeight="1">
      <c r="B43" s="7" t="s">
        <v>25</v>
      </c>
      <c r="C43" s="7" t="s">
        <v>62</v>
      </c>
      <c r="D43" s="29">
        <v>1000</v>
      </c>
      <c r="E43" s="29">
        <v>1000</v>
      </c>
      <c r="F43" s="29">
        <v>1000</v>
      </c>
      <c r="G43" s="29">
        <v>1000</v>
      </c>
      <c r="H43" s="29">
        <v>1000</v>
      </c>
      <c r="I43" s="29">
        <v>1000</v>
      </c>
      <c r="J43" s="29"/>
      <c r="K43" s="29"/>
      <c r="L43" s="29"/>
      <c r="M43" s="29"/>
      <c r="N43" s="29"/>
      <c r="O43" s="29"/>
      <c r="P43" s="29">
        <f>SUM(每月[[#This Row],[1 月]:[12 月]])</f>
        <v>6000</v>
      </c>
    </row>
    <row r="44" spans="2:16" ht="30" customHeight="1">
      <c r="B44" s="7" t="s">
        <v>25</v>
      </c>
      <c r="C44" s="7" t="s">
        <v>63</v>
      </c>
      <c r="D44" s="29">
        <v>500</v>
      </c>
      <c r="E44" s="29">
        <v>500</v>
      </c>
      <c r="F44" s="29">
        <v>500</v>
      </c>
      <c r="G44" s="29">
        <v>500</v>
      </c>
      <c r="H44" s="29">
        <v>500</v>
      </c>
      <c r="I44" s="29">
        <v>500</v>
      </c>
      <c r="J44" s="29"/>
      <c r="K44" s="29"/>
      <c r="L44" s="29"/>
      <c r="M44" s="29"/>
      <c r="N44" s="29"/>
      <c r="O44" s="29"/>
      <c r="P44" s="29">
        <f>SUM(每月[[#This Row],[1 月]:[12 月]])</f>
        <v>3000</v>
      </c>
    </row>
    <row r="45" spans="2:16" ht="30" customHeight="1">
      <c r="B45" s="7" t="s">
        <v>25</v>
      </c>
      <c r="C45" s="7" t="s">
        <v>30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/>
      <c r="K45" s="29"/>
      <c r="L45" s="29"/>
      <c r="M45" s="29"/>
      <c r="N45" s="29"/>
      <c r="O45" s="29"/>
      <c r="P45" s="29">
        <f>SUM(每月[[#This Row],[1 月]:[12 月]])</f>
        <v>0</v>
      </c>
    </row>
    <row r="46" spans="2:16" ht="30" customHeight="1">
      <c r="B46" s="7" t="s">
        <v>25</v>
      </c>
      <c r="C46" s="7" t="s">
        <v>31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/>
      <c r="K46" s="29"/>
      <c r="L46" s="29"/>
      <c r="M46" s="29"/>
      <c r="N46" s="29"/>
      <c r="O46" s="29"/>
      <c r="P46" s="29">
        <f>SUM(每月[[#This Row],[1 月]:[12 月]])</f>
        <v>0</v>
      </c>
    </row>
    <row r="47" spans="2:16" ht="30" customHeight="1">
      <c r="B47" s="7" t="s">
        <v>91</v>
      </c>
      <c r="C47" s="30"/>
      <c r="D47" s="29">
        <f>SUMIF(每月[類型],"收入",每月[1 月])-SUMIF(每月[類型],"&lt;&gt;收入",每月[1 月])</f>
        <v>3692.5</v>
      </c>
      <c r="E47" s="29">
        <f>SUMIF(每月[類型],"收入",每月[2 月])-SUMIF(每月[類型],"&lt;&gt;收入",每月[2 月])</f>
        <v>3247.5</v>
      </c>
      <c r="F47" s="29">
        <f>SUMIF(每月[類型],"收入",每月[3 月])-SUMIF(每月[類型],"&lt;&gt;收入",每月[3 月])</f>
        <v>2522.5</v>
      </c>
      <c r="G47" s="29">
        <f>SUMIF(每月[類型],"收入",每月[4 月])-SUMIF(每月[類型],"&lt;&gt;收入",每月[4 月])</f>
        <v>3427.5</v>
      </c>
      <c r="H47" s="29">
        <f>SUMIF(每月[類型],"收入",每月[5 月])-SUMIF(每月[類型],"&lt;&gt;收入",每月[5 月])</f>
        <v>2887.5</v>
      </c>
      <c r="I47" s="29">
        <f>SUMIF(每月[類型],"收入",每月[6 月])-SUMIF(每月[類型],"&lt;&gt;收入",每月[6 月])</f>
        <v>2602.5</v>
      </c>
      <c r="J47" s="29">
        <f>SUMIF(每月[類型],"收入",每月[7 月])-SUMIF(每月[類型],"&lt;&gt;收入",每月[7 月])</f>
        <v>0</v>
      </c>
      <c r="K47" s="29">
        <f>SUMIF(每月[類型],"收入",每月[8 月])-SUMIF(每月[類型],"&lt;&gt;收入",每月[8 月])</f>
        <v>0</v>
      </c>
      <c r="L47" s="29">
        <f>SUMIF(每月[類型],"收入",每月[9 月])-SUMIF(每月[類型],"&lt;&gt;收入",每月[9 月])</f>
        <v>0</v>
      </c>
      <c r="M47" s="29">
        <f>SUMIF(每月[類型],"收入",每月[10 月])-SUMIF(每月[類型],"&lt;&gt;收入",每月[10 月])</f>
        <v>0</v>
      </c>
      <c r="N47" s="29">
        <f>SUMIF(每月[類型],"收入",每月[11 月])-SUMIF(每月[類型],"&lt;&gt;收入",每月[11 月])</f>
        <v>0</v>
      </c>
      <c r="O47" s="29">
        <f>SUMIF(每月[類型],"收入",每月[12 月])-SUMIF(每月[類型],"&lt;&gt;收入",每月[12 月])</f>
        <v>0</v>
      </c>
      <c r="P47" s="29">
        <f>SUMIF(每月[類型],"收入",每月[總計])-SUMIF(每月[類型],"&lt;&gt;收入",每月[總計])</f>
        <v>18380</v>
      </c>
    </row>
    <row r="48" spans="2:16" ht="30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</sheetData>
  <mergeCells count="5">
    <mergeCell ref="B48:P48"/>
    <mergeCell ref="B1:G1"/>
    <mergeCell ref="B2:C2"/>
    <mergeCell ref="D2:E2"/>
    <mergeCell ref="F2:P2"/>
  </mergeCells>
  <phoneticPr fontId="31" type="noConversion"/>
  <conditionalFormatting sqref="B4:P46">
    <cfRule type="expression" dxfId="73" priority="1">
      <formula>(MOD(ROW(),2)&lt;&gt;0)*($B4="收入")</formula>
    </cfRule>
    <cfRule type="expression" dxfId="72" priority="2">
      <formula>(MOD(ROW(),2)=0)*($B4="收入")</formula>
    </cfRule>
  </conditionalFormatting>
  <dataValidations count="13">
    <dataValidation type="list" errorStyle="warning" allowBlank="1" showInputMessage="1" showErrorMessage="1" error="從清單中選取類型。選取 [取消]，按 ALT+向下鍵來查看選項，然後按向下鍵和 ENTER 來選取" sqref="B4:B46" xr:uid="{00000000-0002-0000-0200-000000000000}">
      <formula1>"收入,支出,自由支出,儲蓄"</formula1>
    </dataValidation>
    <dataValidation allowBlank="1" showInputMessage="1" showErrorMessage="1" prompt="在此工作表中建立每月現金流量表。在 [每月] 表格中輸入詳細資料。儲存格 D2 中會自動計算每月總現金流量。儲存格 F2 為提示" sqref="A1" xr:uid="{00000000-0002-0000-0200-000001000000}"/>
    <dataValidation allowBlank="1" showInputMessage="1" showErrorMessage="1" prompt="此儲存格為本工作表的標題。下方儲存格中會自動計算每月總現金流量" sqref="B1" xr:uid="{00000000-0002-0000-0200-000002000000}"/>
    <dataValidation allowBlank="1" showInputMessage="1" showErrorMessage="1" prompt="[使用指南] 工作表的瀏覽連結" sqref="H1" xr:uid="{00000000-0002-0000-0200-000003000000}"/>
    <dataValidation allowBlank="1" showInputMessage="1" showErrorMessage="1" prompt="[年度現金流量] 工作表的瀏覽連結" sqref="I1" xr:uid="{00000000-0002-0000-0200-000004000000}"/>
    <dataValidation allowBlank="1" showInputMessage="1" showErrorMessage="1" prompt="[每日摘要] 工作表的瀏覽連結" sqref="K1" xr:uid="{00000000-0002-0000-0200-000005000000}"/>
    <dataValidation allowBlank="1" showInputMessage="1" showErrorMessage="1" prompt="在此標題下方的欄中選取類型。按 ALT+向下鍵以顯示選項，然後按向下鍵和 ENTER 來選取。使用標題篩選來尋找定項目" sqref="B3" xr:uid="{00000000-0002-0000-0200-000006000000}"/>
    <dataValidation allowBlank="1" showInputMessage="1" showErrorMessage="1" prompt="在此標題下方的欄中輸入描述" sqref="C3" xr:uid="{00000000-0002-0000-0200-000007000000}"/>
    <dataValidation allowBlank="1" showInputMessage="1" showErrorMessage="1" prompt="在此標題下方的欄中輸入此月份的值" sqref="D3 E3:O3" xr:uid="{00000000-0002-0000-0200-000008000000}"/>
    <dataValidation allowBlank="1" showInputMessage="1" showErrorMessage="1" prompt="此標題下方的欄會自動計算總計" sqref="P3" xr:uid="{00000000-0002-0000-0200-000009000000}"/>
    <dataValidation allowBlank="1" showInputMessage="1" showErrorMessage="1" prompt="此標題下方的欄會自動更新走勢圖" sqref="Q3" xr:uid="{00000000-0002-0000-0200-00000A000000}"/>
    <dataValidation allowBlank="1" showInputMessage="1" showErrorMessage="1" prompt="此儲存格會自動計算每月總現金流量。選取儲存格 H1、I1 和 K1 可瀏覽至其他工作表。在從儲存格 B3 開始的表格中輸入詳細資料" sqref="D2:E2" xr:uid="{00000000-0002-0000-0200-00000B000000}"/>
    <dataValidation allowBlank="1" showInputMessage="1" showErrorMessage="1" prompt="右側儲存格會自動計算每月總現金流量" sqref="B2:C2" xr:uid="{00000000-0002-0000-0200-00000C000000}"/>
  </dataValidations>
  <hyperlinks>
    <hyperlink ref="H1" location="使用指南!A1" tooltip="選取以瀏覽至 [使用指南] 工作表" display="Navigation button for Guide worksheet is in this cell." xr:uid="{00000000-0004-0000-0200-000000000000}"/>
    <hyperlink ref="K1" location="'每日摘要'!A1" tooltip="選取以瀏覽至 [每日摘要] 工作表" display="DAILY SUMMARY" xr:uid="{00000000-0004-0000-0200-000001000000}"/>
    <hyperlink ref="I1" location="'年度現金流量'!A1" tooltip="選取以瀏覽至 [年度現金流量] 工作表" display="ANNUAL CASH FLOW" xr:uid="{00000000-0004-0000-0200-000002000000}"/>
    <hyperlink ref="J1" location="'每月現金流量'!A1" tooltip="選取以瀏覽至此工作表中的儲存格 A1" display="MONTHLY CASH FLOW" xr:uid="{B98F1722-4006-46CC-920D-AB5CA7FB3D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rowBreaks count="1" manualBreakCount="1">
    <brk id="47" max="16383" man="1"/>
  </rowBreaks>
  <ignoredErrors>
    <ignoredError sqref="P4:P12 P13:P20 P21:P27 P28:P38 P39:P46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00000000-0003-0000-0200-000000000000}">
          <x14:colorSeries theme="3" tint="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每月現金流量!D4:O4</xm:f>
              <xm:sqref>Q4</xm:sqref>
            </x14:sparkline>
            <x14:sparkline>
              <xm:f>每月現金流量!D5:O5</xm:f>
              <xm:sqref>Q5</xm:sqref>
            </x14:sparkline>
            <x14:sparkline>
              <xm:f>每月現金流量!D6:O6</xm:f>
              <xm:sqref>Q6</xm:sqref>
            </x14:sparkline>
            <x14:sparkline>
              <xm:f>每月現金流量!D7:O7</xm:f>
              <xm:sqref>Q7</xm:sqref>
            </x14:sparkline>
            <x14:sparkline>
              <xm:f>每月現金流量!D8:O8</xm:f>
              <xm:sqref>Q8</xm:sqref>
            </x14:sparkline>
            <x14:sparkline>
              <xm:f>每月現金流量!D9:O9</xm:f>
              <xm:sqref>Q9</xm:sqref>
            </x14:sparkline>
            <x14:sparkline>
              <xm:f>每月現金流量!D10:O10</xm:f>
              <xm:sqref>Q10</xm:sqref>
            </x14:sparkline>
            <x14:sparkline>
              <xm:f>每月現金流量!D11:O11</xm:f>
              <xm:sqref>Q11</xm:sqref>
            </x14:sparkline>
            <x14:sparkline>
              <xm:f>每月現金流量!D12:O12</xm:f>
              <xm:sqref>Q12</xm:sqref>
            </x14:sparkline>
            <x14:sparkline>
              <xm:f>每月現金流量!D13:O13</xm:f>
              <xm:sqref>Q13</xm:sqref>
            </x14:sparkline>
            <x14:sparkline>
              <xm:f>每月現金流量!D14:O14</xm:f>
              <xm:sqref>Q14</xm:sqref>
            </x14:sparkline>
            <x14:sparkline>
              <xm:f>每月現金流量!D15:O15</xm:f>
              <xm:sqref>Q15</xm:sqref>
            </x14:sparkline>
            <x14:sparkline>
              <xm:f>每月現金流量!D16:O16</xm:f>
              <xm:sqref>Q16</xm:sqref>
            </x14:sparkline>
            <x14:sparkline>
              <xm:f>每月現金流量!D17:O17</xm:f>
              <xm:sqref>Q17</xm:sqref>
            </x14:sparkline>
            <x14:sparkline>
              <xm:f>每月現金流量!D18:O18</xm:f>
              <xm:sqref>Q18</xm:sqref>
            </x14:sparkline>
            <x14:sparkline>
              <xm:f>每月現金流量!D19:O19</xm:f>
              <xm:sqref>Q19</xm:sqref>
            </x14:sparkline>
            <x14:sparkline>
              <xm:f>每月現金流量!D20:O20</xm:f>
              <xm:sqref>Q20</xm:sqref>
            </x14:sparkline>
            <x14:sparkline>
              <xm:f>每月現金流量!D21:O21</xm:f>
              <xm:sqref>Q21</xm:sqref>
            </x14:sparkline>
            <x14:sparkline>
              <xm:f>每月現金流量!D22:O22</xm:f>
              <xm:sqref>Q22</xm:sqref>
            </x14:sparkline>
            <x14:sparkline>
              <xm:f>每月現金流量!D23:O23</xm:f>
              <xm:sqref>Q23</xm:sqref>
            </x14:sparkline>
            <x14:sparkline>
              <xm:f>每月現金流量!D24:O24</xm:f>
              <xm:sqref>Q24</xm:sqref>
            </x14:sparkline>
            <x14:sparkline>
              <xm:f>每月現金流量!D25:O25</xm:f>
              <xm:sqref>Q25</xm:sqref>
            </x14:sparkline>
            <x14:sparkline>
              <xm:f>每月現金流量!D26:O26</xm:f>
              <xm:sqref>Q26</xm:sqref>
            </x14:sparkline>
            <x14:sparkline>
              <xm:f>每月現金流量!D27:O27</xm:f>
              <xm:sqref>Q27</xm:sqref>
            </x14:sparkline>
            <x14:sparkline>
              <xm:f>每月現金流量!D28:O28</xm:f>
              <xm:sqref>Q28</xm:sqref>
            </x14:sparkline>
            <x14:sparkline>
              <xm:f>每月現金流量!D29:O29</xm:f>
              <xm:sqref>Q29</xm:sqref>
            </x14:sparkline>
            <x14:sparkline>
              <xm:f>每月現金流量!D30:O30</xm:f>
              <xm:sqref>Q30</xm:sqref>
            </x14:sparkline>
            <x14:sparkline>
              <xm:f>每月現金流量!D31:O31</xm:f>
              <xm:sqref>Q31</xm:sqref>
            </x14:sparkline>
            <x14:sparkline>
              <xm:f>每月現金流量!D32:O32</xm:f>
              <xm:sqref>Q32</xm:sqref>
            </x14:sparkline>
            <x14:sparkline>
              <xm:f>每月現金流量!D33:O33</xm:f>
              <xm:sqref>Q33</xm:sqref>
            </x14:sparkline>
            <x14:sparkline>
              <xm:f>每月現金流量!D34:O34</xm:f>
              <xm:sqref>Q34</xm:sqref>
            </x14:sparkline>
            <x14:sparkline>
              <xm:f>每月現金流量!D35:O35</xm:f>
              <xm:sqref>Q35</xm:sqref>
            </x14:sparkline>
            <x14:sparkline>
              <xm:f>每月現金流量!D36:O36</xm:f>
              <xm:sqref>Q36</xm:sqref>
            </x14:sparkline>
            <x14:sparkline>
              <xm:f>每月現金流量!D37:O37</xm:f>
              <xm:sqref>Q37</xm:sqref>
            </x14:sparkline>
            <x14:sparkline>
              <xm:f>每月現金流量!D38:O38</xm:f>
              <xm:sqref>Q38</xm:sqref>
            </x14:sparkline>
            <x14:sparkline>
              <xm:f>每月現金流量!D39:O39</xm:f>
              <xm:sqref>Q39</xm:sqref>
            </x14:sparkline>
            <x14:sparkline>
              <xm:f>每月現金流量!D40:O40</xm:f>
              <xm:sqref>Q40</xm:sqref>
            </x14:sparkline>
            <x14:sparkline>
              <xm:f>每月現金流量!D41:O41</xm:f>
              <xm:sqref>Q41</xm:sqref>
            </x14:sparkline>
            <x14:sparkline>
              <xm:f>每月現金流量!D42:O42</xm:f>
              <xm:sqref>Q42</xm:sqref>
            </x14:sparkline>
            <x14:sparkline>
              <xm:f>每月現金流量!D43:O43</xm:f>
              <xm:sqref>Q43</xm:sqref>
            </x14:sparkline>
            <x14:sparkline>
              <xm:f>每月現金流量!D44:O44</xm:f>
              <xm:sqref>Q44</xm:sqref>
            </x14:sparkline>
            <x14:sparkline>
              <xm:f>每月現金流量!D45:O45</xm:f>
              <xm:sqref>Q45</xm:sqref>
            </x14:sparkline>
            <x14:sparkline>
              <xm:f>每月現金流量!D46:O46</xm:f>
              <xm:sqref>Q46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autoPageBreaks="0" fitToPage="1"/>
  </sheetPr>
  <dimension ref="B1:M53"/>
  <sheetViews>
    <sheetView showGridLines="0" zoomScaleNormal="100" workbookViewId="0"/>
  </sheetViews>
  <sheetFormatPr defaultColWidth="16.6640625" defaultRowHeight="30" customHeight="1"/>
  <cols>
    <col min="1" max="1" width="2.109375" customWidth="1"/>
    <col min="2" max="2" width="14.6640625" customWidth="1"/>
    <col min="3" max="3" width="25.6640625" customWidth="1"/>
  </cols>
  <sheetData>
    <row r="1" spans="2:13" s="14" customFormat="1" ht="39" customHeight="1">
      <c r="B1" s="40" t="s">
        <v>0</v>
      </c>
      <c r="C1" s="40"/>
      <c r="D1" s="40"/>
      <c r="E1" s="40"/>
      <c r="F1" s="20" t="s">
        <v>7</v>
      </c>
      <c r="G1" s="21" t="s">
        <v>90</v>
      </c>
      <c r="H1" s="15" t="s">
        <v>72</v>
      </c>
      <c r="I1" s="15" t="s">
        <v>8</v>
      </c>
      <c r="J1" s="17"/>
      <c r="K1" s="17"/>
      <c r="L1" s="17"/>
    </row>
    <row r="2" spans="2:13" ht="31.5" customHeight="1">
      <c r="B2" s="56" t="s">
        <v>78</v>
      </c>
      <c r="C2" s="56"/>
      <c r="D2" s="55">
        <f>每日現金流量</f>
        <v>577.83999999999992</v>
      </c>
      <c r="E2" s="55"/>
      <c r="F2" s="57" t="s">
        <v>82</v>
      </c>
      <c r="G2" s="57"/>
      <c r="H2" s="57"/>
      <c r="I2" s="57"/>
      <c r="J2" s="57"/>
      <c r="K2" s="57"/>
      <c r="L2" s="57"/>
      <c r="M2" s="57"/>
    </row>
    <row r="3" spans="2:13" ht="50.1" customHeight="1" thickBot="1">
      <c r="B3" s="19" t="s">
        <v>72</v>
      </c>
      <c r="C3" s="19"/>
      <c r="D3" s="19"/>
      <c r="E3" s="19"/>
      <c r="F3" s="31"/>
      <c r="G3" s="31"/>
      <c r="H3" s="31"/>
    </row>
    <row r="4" spans="2:13" ht="30" customHeight="1">
      <c r="B4" s="32" t="s">
        <v>26</v>
      </c>
      <c r="C4" s="33" t="s">
        <v>79</v>
      </c>
      <c r="D4" s="33" t="s">
        <v>80</v>
      </c>
      <c r="E4" s="33" t="s">
        <v>81</v>
      </c>
      <c r="I4" s="13"/>
    </row>
    <row r="5" spans="2:13" ht="30" customHeight="1">
      <c r="B5" s="34" t="s">
        <v>8</v>
      </c>
      <c r="C5" s="35">
        <f>SUMIF(每日[類型],$B5,每日[每日])</f>
        <v>342.47</v>
      </c>
      <c r="D5" s="35">
        <f>SUMIF(每日[類型],$B5,每日[每月])</f>
        <v>10416.795833333334</v>
      </c>
      <c r="E5" s="35">
        <f>SUMIF(每日[類型],$B5,每日[年度])</f>
        <v>125001.55000000002</v>
      </c>
    </row>
    <row r="6" spans="2:13" ht="30" customHeight="1">
      <c r="B6" s="36" t="s">
        <v>23</v>
      </c>
      <c r="C6" s="35">
        <f>SUMIF(每日[類型],$B6,每日[每日])</f>
        <v>136.05999999999997</v>
      </c>
      <c r="D6" s="35">
        <f>SUMIF(每日[類型],$B6,每日[每月])</f>
        <v>4138.4916666666668</v>
      </c>
      <c r="E6" s="35">
        <f>SUMIF(每日[類型],$B6,每日[年度])</f>
        <v>49661.899999999994</v>
      </c>
    </row>
    <row r="7" spans="2:13" ht="30" customHeight="1">
      <c r="B7" s="36" t="s">
        <v>24</v>
      </c>
      <c r="C7" s="35">
        <f>SUMIF(每日[類型],$B7,每日[每日])</f>
        <v>36.29</v>
      </c>
      <c r="D7" s="35">
        <f>SUMIF(每日[類型],$B7,每日[每月])</f>
        <v>1103.8208333333334</v>
      </c>
      <c r="E7" s="35">
        <f>SUMIF(每日[類型],$B7,每日[年度])</f>
        <v>13245.849999999999</v>
      </c>
    </row>
    <row r="8" spans="2:13" ht="30" customHeight="1">
      <c r="B8" s="36" t="s">
        <v>25</v>
      </c>
      <c r="C8" s="35">
        <f>SUMIF(每日[類型],$B8,每日[每日])</f>
        <v>63.019999999999996</v>
      </c>
      <c r="D8" s="35">
        <f>SUMIF(每日[類型],$B8,每日[每月])</f>
        <v>1916.8583333333333</v>
      </c>
      <c r="E8" s="35">
        <f>SUMIF(每日[類型],$B8,每日[年度])</f>
        <v>23002.300000000003</v>
      </c>
    </row>
    <row r="9" spans="2:13" ht="50.1" customHeight="1">
      <c r="B9" s="9" t="s">
        <v>22</v>
      </c>
      <c r="C9" s="11" t="s">
        <v>27</v>
      </c>
      <c r="D9" s="11" t="s">
        <v>79</v>
      </c>
      <c r="E9" s="11" t="s">
        <v>80</v>
      </c>
      <c r="F9" s="11" t="s">
        <v>83</v>
      </c>
    </row>
    <row r="10" spans="2:13" ht="30" customHeight="1">
      <c r="B10" s="9" t="s">
        <v>8</v>
      </c>
      <c r="C10" s="8" t="s">
        <v>28</v>
      </c>
      <c r="D10" s="29">
        <v>246.58</v>
      </c>
      <c r="E10" s="29">
        <f>每日[[#This Row],[年度]]/12</f>
        <v>7500.1416666666673</v>
      </c>
      <c r="F10" s="29">
        <f>每日[[#This Row],[每日]]*365</f>
        <v>90001.700000000012</v>
      </c>
    </row>
    <row r="11" spans="2:13" ht="30" customHeight="1">
      <c r="B11" s="9" t="s">
        <v>8</v>
      </c>
      <c r="C11" s="8" t="s">
        <v>29</v>
      </c>
      <c r="D11" s="29">
        <v>13.7</v>
      </c>
      <c r="E11" s="29">
        <f>每日[[#This Row],[年度]]/12</f>
        <v>416.70833333333331</v>
      </c>
      <c r="F11" s="29">
        <f>每日[[#This Row],[每日]]*365</f>
        <v>5000.5</v>
      </c>
    </row>
    <row r="12" spans="2:13" ht="30" customHeight="1">
      <c r="B12" s="9" t="s">
        <v>8</v>
      </c>
      <c r="C12" s="8" t="s">
        <v>30</v>
      </c>
      <c r="D12" s="29">
        <v>82.19</v>
      </c>
      <c r="E12" s="29">
        <f>每日[[#This Row],[年度]]/12</f>
        <v>2499.9458333333332</v>
      </c>
      <c r="F12" s="29">
        <f>每日[[#This Row],[每日]]*365</f>
        <v>29999.35</v>
      </c>
    </row>
    <row r="13" spans="2:13" ht="30" customHeight="1">
      <c r="B13" s="9" t="s">
        <v>8</v>
      </c>
      <c r="C13" s="8" t="s">
        <v>31</v>
      </c>
      <c r="D13" s="29">
        <v>0</v>
      </c>
      <c r="E13" s="29">
        <f>每日[[#This Row],[年度]]/12</f>
        <v>0</v>
      </c>
      <c r="F13" s="29">
        <f>每日[[#This Row],[每日]]*365</f>
        <v>0</v>
      </c>
    </row>
    <row r="14" spans="2:13" ht="30" customHeight="1">
      <c r="B14" s="9" t="s">
        <v>8</v>
      </c>
      <c r="C14" s="8" t="s">
        <v>32</v>
      </c>
      <c r="D14" s="29">
        <v>0</v>
      </c>
      <c r="E14" s="29">
        <f>每日[[#This Row],[年度]]/12</f>
        <v>0</v>
      </c>
      <c r="F14" s="29">
        <f>每日[[#This Row],[每日]]*365</f>
        <v>0</v>
      </c>
    </row>
    <row r="15" spans="2:13" ht="30" customHeight="1">
      <c r="B15" s="9" t="s">
        <v>8</v>
      </c>
      <c r="C15" s="8" t="s">
        <v>33</v>
      </c>
      <c r="D15" s="29">
        <v>0</v>
      </c>
      <c r="E15" s="29">
        <f>每日[[#This Row],[年度]]/12</f>
        <v>0</v>
      </c>
      <c r="F15" s="29">
        <f>每日[[#This Row],[每日]]*365</f>
        <v>0</v>
      </c>
    </row>
    <row r="16" spans="2:13" ht="30" customHeight="1">
      <c r="B16" s="9" t="s">
        <v>23</v>
      </c>
      <c r="C16" s="8" t="s">
        <v>34</v>
      </c>
      <c r="D16" s="29">
        <v>41.1</v>
      </c>
      <c r="E16" s="29">
        <f>每日[[#This Row],[年度]]/12</f>
        <v>1250.125</v>
      </c>
      <c r="F16" s="29">
        <f>每日[[#This Row],[每日]]*365</f>
        <v>15001.5</v>
      </c>
    </row>
    <row r="17" spans="2:6" ht="30" customHeight="1">
      <c r="B17" s="9" t="s">
        <v>23</v>
      </c>
      <c r="C17" s="8" t="s">
        <v>35</v>
      </c>
      <c r="D17" s="29">
        <v>6.85</v>
      </c>
      <c r="E17" s="29">
        <f>每日[[#This Row],[年度]]/12</f>
        <v>208.35416666666666</v>
      </c>
      <c r="F17" s="29">
        <f>每日[[#This Row],[每日]]*365</f>
        <v>2500.25</v>
      </c>
    </row>
    <row r="18" spans="2:6" ht="30" customHeight="1">
      <c r="B18" s="9" t="s">
        <v>23</v>
      </c>
      <c r="C18" s="8" t="s">
        <v>36</v>
      </c>
      <c r="D18" s="29">
        <v>0.55000000000000004</v>
      </c>
      <c r="E18" s="29">
        <f>每日[[#This Row],[年度]]/12</f>
        <v>16.729166666666668</v>
      </c>
      <c r="F18" s="29">
        <f>每日[[#This Row],[每日]]*365</f>
        <v>200.75000000000003</v>
      </c>
    </row>
    <row r="19" spans="2:6" ht="30" customHeight="1">
      <c r="B19" s="9" t="s">
        <v>23</v>
      </c>
      <c r="C19" s="8" t="s">
        <v>37</v>
      </c>
      <c r="D19" s="29">
        <v>10.96</v>
      </c>
      <c r="E19" s="29">
        <f>每日[[#This Row],[年度]]/12</f>
        <v>333.36666666666667</v>
      </c>
      <c r="F19" s="29">
        <f>每日[[#This Row],[每日]]*365</f>
        <v>4000.4</v>
      </c>
    </row>
    <row r="20" spans="2:6" ht="30" customHeight="1">
      <c r="B20" s="9" t="s">
        <v>23</v>
      </c>
      <c r="C20" s="8" t="s">
        <v>38</v>
      </c>
      <c r="D20" s="29">
        <v>41.1</v>
      </c>
      <c r="E20" s="29">
        <f>每日[[#This Row],[年度]]/12</f>
        <v>1250.125</v>
      </c>
      <c r="F20" s="29">
        <f>每日[[#This Row],[每日]]*365</f>
        <v>15001.5</v>
      </c>
    </row>
    <row r="21" spans="2:6" ht="30" customHeight="1">
      <c r="B21" s="9" t="s">
        <v>23</v>
      </c>
      <c r="C21" s="8" t="s">
        <v>39</v>
      </c>
      <c r="D21" s="29">
        <v>0.68</v>
      </c>
      <c r="E21" s="29">
        <f>每日[[#This Row],[年度]]/12</f>
        <v>20.683333333333334</v>
      </c>
      <c r="F21" s="29">
        <f>每日[[#This Row],[每日]]*365</f>
        <v>248.20000000000002</v>
      </c>
    </row>
    <row r="22" spans="2:6" ht="30" customHeight="1">
      <c r="B22" s="9" t="s">
        <v>23</v>
      </c>
      <c r="C22" s="8" t="s">
        <v>40</v>
      </c>
      <c r="D22" s="29">
        <v>3.29</v>
      </c>
      <c r="E22" s="29">
        <f>每日[[#This Row],[年度]]/12</f>
        <v>100.07083333333333</v>
      </c>
      <c r="F22" s="29">
        <f>每日[[#This Row],[每日]]*365</f>
        <v>1200.8499999999999</v>
      </c>
    </row>
    <row r="23" spans="2:6" ht="30" customHeight="1">
      <c r="B23" s="9" t="s">
        <v>23</v>
      </c>
      <c r="C23" s="8" t="s">
        <v>41</v>
      </c>
      <c r="D23" s="29">
        <v>1.64</v>
      </c>
      <c r="E23" s="29">
        <f>每日[[#This Row],[年度]]/12</f>
        <v>49.883333333333326</v>
      </c>
      <c r="F23" s="29">
        <f>每日[[#This Row],[每日]]*365</f>
        <v>598.59999999999991</v>
      </c>
    </row>
    <row r="24" spans="2:6" ht="30" customHeight="1">
      <c r="B24" s="9" t="s">
        <v>23</v>
      </c>
      <c r="C24" s="8" t="s">
        <v>42</v>
      </c>
      <c r="D24" s="29">
        <v>1.64</v>
      </c>
      <c r="E24" s="29">
        <f>每日[[#This Row],[年度]]/12</f>
        <v>49.883333333333326</v>
      </c>
      <c r="F24" s="29">
        <f>每日[[#This Row],[每日]]*365</f>
        <v>598.59999999999991</v>
      </c>
    </row>
    <row r="25" spans="2:6" ht="30" customHeight="1">
      <c r="B25" s="9" t="s">
        <v>23</v>
      </c>
      <c r="C25" s="8" t="s">
        <v>43</v>
      </c>
      <c r="D25" s="29">
        <v>0.82</v>
      </c>
      <c r="E25" s="29">
        <f>每日[[#This Row],[年度]]/12</f>
        <v>24.941666666666663</v>
      </c>
      <c r="F25" s="29">
        <f>每日[[#This Row],[每日]]*365</f>
        <v>299.29999999999995</v>
      </c>
    </row>
    <row r="26" spans="2:6" ht="30" customHeight="1">
      <c r="B26" s="9" t="s">
        <v>23</v>
      </c>
      <c r="C26" s="8" t="s">
        <v>44</v>
      </c>
      <c r="D26" s="29">
        <v>0.41</v>
      </c>
      <c r="E26" s="29">
        <f>每日[[#This Row],[年度]]/12</f>
        <v>12.470833333333331</v>
      </c>
      <c r="F26" s="29">
        <f>每日[[#This Row],[每日]]*365</f>
        <v>149.64999999999998</v>
      </c>
    </row>
    <row r="27" spans="2:6" ht="30" customHeight="1">
      <c r="B27" s="9" t="s">
        <v>23</v>
      </c>
      <c r="C27" s="8" t="s">
        <v>45</v>
      </c>
      <c r="D27" s="29">
        <v>1.64</v>
      </c>
      <c r="E27" s="29">
        <f>每日[[#This Row],[年度]]/12</f>
        <v>49.883333333333326</v>
      </c>
      <c r="F27" s="29">
        <f>每日[[#This Row],[每日]]*365</f>
        <v>598.59999999999991</v>
      </c>
    </row>
    <row r="28" spans="2:6" ht="30" customHeight="1">
      <c r="B28" s="9" t="s">
        <v>23</v>
      </c>
      <c r="C28" s="8" t="s">
        <v>46</v>
      </c>
      <c r="D28" s="29">
        <v>1.64</v>
      </c>
      <c r="E28" s="29">
        <f>每日[[#This Row],[年度]]/12</f>
        <v>49.883333333333326</v>
      </c>
      <c r="F28" s="29">
        <f>每日[[#This Row],[每日]]*365</f>
        <v>598.59999999999991</v>
      </c>
    </row>
    <row r="29" spans="2:6" ht="30" customHeight="1">
      <c r="B29" s="9" t="s">
        <v>23</v>
      </c>
      <c r="C29" s="8" t="s">
        <v>47</v>
      </c>
      <c r="D29" s="29">
        <v>4.1100000000000003</v>
      </c>
      <c r="E29" s="29">
        <f>每日[[#This Row],[年度]]/12</f>
        <v>125.0125</v>
      </c>
      <c r="F29" s="29">
        <f>每日[[#This Row],[每日]]*365</f>
        <v>1500.15</v>
      </c>
    </row>
    <row r="30" spans="2:6" ht="30" customHeight="1">
      <c r="B30" s="9" t="s">
        <v>23</v>
      </c>
      <c r="C30" s="8" t="s">
        <v>48</v>
      </c>
      <c r="D30" s="29">
        <v>13.7</v>
      </c>
      <c r="E30" s="29">
        <f>每日[[#This Row],[年度]]/12</f>
        <v>416.70833333333331</v>
      </c>
      <c r="F30" s="29">
        <f>每日[[#This Row],[每日]]*365</f>
        <v>5000.5</v>
      </c>
    </row>
    <row r="31" spans="2:6" ht="30" customHeight="1">
      <c r="B31" s="9" t="s">
        <v>23</v>
      </c>
      <c r="C31" s="8" t="s">
        <v>49</v>
      </c>
      <c r="D31" s="29">
        <v>3.29</v>
      </c>
      <c r="E31" s="29">
        <f>每日[[#This Row],[年度]]/12</f>
        <v>100.07083333333333</v>
      </c>
      <c r="F31" s="29">
        <f>每日[[#This Row],[每日]]*365</f>
        <v>1200.8499999999999</v>
      </c>
    </row>
    <row r="32" spans="2:6" ht="30" customHeight="1">
      <c r="B32" s="9" t="s">
        <v>23</v>
      </c>
      <c r="C32" s="8" t="s">
        <v>50</v>
      </c>
      <c r="D32" s="29">
        <v>1.64</v>
      </c>
      <c r="E32" s="29">
        <f>每日[[#This Row],[年度]]/12</f>
        <v>49.883333333333326</v>
      </c>
      <c r="F32" s="29">
        <f>每日[[#This Row],[每日]]*365</f>
        <v>598.59999999999991</v>
      </c>
    </row>
    <row r="33" spans="2:6" ht="30" customHeight="1">
      <c r="B33" s="9" t="s">
        <v>23</v>
      </c>
      <c r="C33" s="8" t="s">
        <v>51</v>
      </c>
      <c r="D33" s="29">
        <v>1</v>
      </c>
      <c r="E33" s="29">
        <f>每日[[#This Row],[年度]]/12</f>
        <v>30.416666666666668</v>
      </c>
      <c r="F33" s="29">
        <f>每日[[#This Row],[每日]]*365</f>
        <v>365</v>
      </c>
    </row>
    <row r="34" spans="2:6" ht="30" customHeight="1">
      <c r="B34" s="9" t="s">
        <v>23</v>
      </c>
      <c r="C34" s="8" t="s">
        <v>31</v>
      </c>
      <c r="D34" s="29">
        <v>0</v>
      </c>
      <c r="E34" s="29">
        <f>每日[[#This Row],[年度]]/12</f>
        <v>0</v>
      </c>
      <c r="F34" s="29">
        <f>每日[[#This Row],[每日]]*365</f>
        <v>0</v>
      </c>
    </row>
    <row r="35" spans="2:6" ht="30" customHeight="1">
      <c r="B35" s="9" t="s">
        <v>23</v>
      </c>
      <c r="C35" s="8" t="s">
        <v>32</v>
      </c>
      <c r="D35" s="29">
        <v>0</v>
      </c>
      <c r="E35" s="29">
        <f>每日[[#This Row],[年度]]/12</f>
        <v>0</v>
      </c>
      <c r="F35" s="29">
        <f>每日[[#This Row],[每日]]*365</f>
        <v>0</v>
      </c>
    </row>
    <row r="36" spans="2:6" ht="30" customHeight="1">
      <c r="B36" s="9" t="s">
        <v>23</v>
      </c>
      <c r="C36" s="8" t="s">
        <v>33</v>
      </c>
      <c r="D36" s="29">
        <v>0</v>
      </c>
      <c r="E36" s="29">
        <f>每日[[#This Row],[年度]]/12</f>
        <v>0</v>
      </c>
      <c r="F36" s="29">
        <f>每日[[#This Row],[每日]]*365</f>
        <v>0</v>
      </c>
    </row>
    <row r="37" spans="2:6" ht="30" customHeight="1">
      <c r="B37" s="9" t="s">
        <v>24</v>
      </c>
      <c r="C37" s="8" t="s">
        <v>52</v>
      </c>
      <c r="D37" s="29">
        <v>3.29</v>
      </c>
      <c r="E37" s="29">
        <f>每日[[#This Row],[年度]]/12</f>
        <v>100.07083333333333</v>
      </c>
      <c r="F37" s="29">
        <f>每日[[#This Row],[每日]]*365</f>
        <v>1200.8499999999999</v>
      </c>
    </row>
    <row r="38" spans="2:6" ht="30" customHeight="1">
      <c r="B38" s="9" t="s">
        <v>24</v>
      </c>
      <c r="C38" s="8" t="s">
        <v>53</v>
      </c>
      <c r="D38" s="29">
        <v>1.64</v>
      </c>
      <c r="E38" s="29">
        <f>每日[[#This Row],[年度]]/12</f>
        <v>49.883333333333326</v>
      </c>
      <c r="F38" s="29">
        <f>每日[[#This Row],[每日]]*365</f>
        <v>598.59999999999991</v>
      </c>
    </row>
    <row r="39" spans="2:6" ht="30" customHeight="1">
      <c r="B39" s="9" t="s">
        <v>24</v>
      </c>
      <c r="C39" s="8" t="s">
        <v>54</v>
      </c>
      <c r="D39" s="29">
        <v>6.16</v>
      </c>
      <c r="E39" s="29">
        <f>每日[[#This Row],[年度]]/12</f>
        <v>187.36666666666667</v>
      </c>
      <c r="F39" s="29">
        <f>每日[[#This Row],[每日]]*365</f>
        <v>2248.4</v>
      </c>
    </row>
    <row r="40" spans="2:6" ht="30" customHeight="1">
      <c r="B40" s="9" t="s">
        <v>24</v>
      </c>
      <c r="C40" s="8" t="s">
        <v>55</v>
      </c>
      <c r="D40" s="29">
        <v>3.29</v>
      </c>
      <c r="E40" s="29">
        <f>每日[[#This Row],[年度]]/12</f>
        <v>100.07083333333333</v>
      </c>
      <c r="F40" s="29">
        <f>每日[[#This Row],[每日]]*365</f>
        <v>1200.8499999999999</v>
      </c>
    </row>
    <row r="41" spans="2:6" ht="30" customHeight="1">
      <c r="B41" s="9" t="s">
        <v>24</v>
      </c>
      <c r="C41" s="8" t="s">
        <v>56</v>
      </c>
      <c r="D41" s="29">
        <v>0.82</v>
      </c>
      <c r="E41" s="29">
        <f>每日[[#This Row],[年度]]/12</f>
        <v>24.941666666666663</v>
      </c>
      <c r="F41" s="29">
        <f>每日[[#This Row],[每日]]*365</f>
        <v>299.29999999999995</v>
      </c>
    </row>
    <row r="42" spans="2:6" ht="30" customHeight="1">
      <c r="B42" s="9" t="s">
        <v>24</v>
      </c>
      <c r="C42" s="8" t="s">
        <v>57</v>
      </c>
      <c r="D42" s="29">
        <v>5.48</v>
      </c>
      <c r="E42" s="29">
        <f>每日[[#This Row],[年度]]/12</f>
        <v>166.68333333333334</v>
      </c>
      <c r="F42" s="29">
        <f>每日[[#This Row],[每日]]*365</f>
        <v>2000.2</v>
      </c>
    </row>
    <row r="43" spans="2:6" ht="30" customHeight="1">
      <c r="B43" s="9" t="s">
        <v>24</v>
      </c>
      <c r="C43" s="8" t="s">
        <v>58</v>
      </c>
      <c r="D43" s="29">
        <v>1.64</v>
      </c>
      <c r="E43" s="29">
        <f>每日[[#This Row],[年度]]/12</f>
        <v>49.883333333333326</v>
      </c>
      <c r="F43" s="29">
        <f>每日[[#This Row],[每日]]*365</f>
        <v>598.59999999999991</v>
      </c>
    </row>
    <row r="44" spans="2:6" ht="30" customHeight="1">
      <c r="B44" s="9" t="s">
        <v>24</v>
      </c>
      <c r="C44" s="8" t="s">
        <v>59</v>
      </c>
      <c r="D44" s="29">
        <v>0.82</v>
      </c>
      <c r="E44" s="29">
        <f>每日[[#This Row],[年度]]/12</f>
        <v>24.941666666666663</v>
      </c>
      <c r="F44" s="29">
        <f>每日[[#This Row],[每日]]*365</f>
        <v>299.29999999999995</v>
      </c>
    </row>
    <row r="45" spans="2:6" ht="30" customHeight="1">
      <c r="B45" s="9" t="s">
        <v>24</v>
      </c>
      <c r="C45" s="8" t="s">
        <v>60</v>
      </c>
      <c r="D45" s="29">
        <v>13.15</v>
      </c>
      <c r="E45" s="29">
        <f>每日[[#This Row],[年度]]/12</f>
        <v>399.97916666666669</v>
      </c>
      <c r="F45" s="29">
        <f>每日[[#This Row],[每日]]*365</f>
        <v>4799.75</v>
      </c>
    </row>
    <row r="46" spans="2:6" ht="30" customHeight="1">
      <c r="B46" s="9" t="s">
        <v>24</v>
      </c>
      <c r="C46" s="8" t="s">
        <v>30</v>
      </c>
      <c r="D46" s="29">
        <v>0</v>
      </c>
      <c r="E46" s="29">
        <f>每日[[#This Row],[年度]]/12</f>
        <v>0</v>
      </c>
      <c r="F46" s="29">
        <f>每日[[#This Row],[每日]]*365</f>
        <v>0</v>
      </c>
    </row>
    <row r="47" spans="2:6" ht="30" customHeight="1">
      <c r="B47" s="9" t="s">
        <v>24</v>
      </c>
      <c r="C47" s="8" t="s">
        <v>31</v>
      </c>
      <c r="D47" s="29">
        <v>0</v>
      </c>
      <c r="E47" s="29">
        <f>每日[[#This Row],[年度]]/12</f>
        <v>0</v>
      </c>
      <c r="F47" s="29">
        <f>每日[[#This Row],[每日]]*365</f>
        <v>0</v>
      </c>
    </row>
    <row r="48" spans="2:6" ht="30" customHeight="1">
      <c r="B48" s="9" t="s">
        <v>25</v>
      </c>
      <c r="C48" s="8" t="s">
        <v>61</v>
      </c>
      <c r="D48" s="29">
        <v>13.7</v>
      </c>
      <c r="E48" s="29">
        <f>每日[[#This Row],[年度]]/12</f>
        <v>416.70833333333331</v>
      </c>
      <c r="F48" s="29">
        <f>每日[[#This Row],[每日]]*365</f>
        <v>5000.5</v>
      </c>
    </row>
    <row r="49" spans="2:6" ht="30" customHeight="1">
      <c r="B49" s="9" t="s">
        <v>25</v>
      </c>
      <c r="C49" s="8" t="s">
        <v>62</v>
      </c>
      <c r="D49" s="29">
        <v>32.880000000000003</v>
      </c>
      <c r="E49" s="29">
        <f>每日[[#This Row],[年度]]/12</f>
        <v>1000.1</v>
      </c>
      <c r="F49" s="29">
        <f>每日[[#This Row],[每日]]*365</f>
        <v>12001.2</v>
      </c>
    </row>
    <row r="50" spans="2:6" ht="30" customHeight="1">
      <c r="B50" s="9" t="s">
        <v>25</v>
      </c>
      <c r="C50" s="8" t="s">
        <v>63</v>
      </c>
      <c r="D50" s="29">
        <v>16.440000000000001</v>
      </c>
      <c r="E50" s="29">
        <f>每日[[#This Row],[年度]]/12</f>
        <v>500.05</v>
      </c>
      <c r="F50" s="29">
        <f>每日[[#This Row],[每日]]*365</f>
        <v>6000.6</v>
      </c>
    </row>
    <row r="51" spans="2:6" ht="30" customHeight="1">
      <c r="B51" s="9" t="s">
        <v>25</v>
      </c>
      <c r="C51" s="8" t="s">
        <v>30</v>
      </c>
      <c r="D51" s="29">
        <v>0</v>
      </c>
      <c r="E51" s="29">
        <f>每日[[#This Row],[年度]]/12</f>
        <v>0</v>
      </c>
      <c r="F51" s="29">
        <f>每日[[#This Row],[每日]]*365</f>
        <v>0</v>
      </c>
    </row>
    <row r="52" spans="2:6" ht="30" customHeight="1">
      <c r="B52" s="9" t="s">
        <v>25</v>
      </c>
      <c r="C52" s="8" t="s">
        <v>31</v>
      </c>
      <c r="D52" s="29">
        <v>0</v>
      </c>
      <c r="E52" s="29">
        <f>每日[[#This Row],[年度]]/12</f>
        <v>0</v>
      </c>
      <c r="F52" s="29">
        <f>每日[[#This Row],[每日]]*365</f>
        <v>0</v>
      </c>
    </row>
    <row r="53" spans="2:6" ht="30" customHeight="1">
      <c r="B53" s="10" t="s">
        <v>92</v>
      </c>
      <c r="C53" s="30"/>
      <c r="D53" s="29">
        <f>SUMIF(每日[類型],"收入",每日[每日])-SUMIF(每日[類型],"&lt;&gt;收入",每日[每日])</f>
        <v>107.10000000000014</v>
      </c>
      <c r="E53" s="29">
        <f>SUMIF(每日[類型],"收入",每日[每月])-SUMIF(每日[類型],"&lt;&gt;收入",每日[每月])</f>
        <v>3257.625</v>
      </c>
      <c r="F53" s="29">
        <f>SUMIF(每日[類型],"收入",每日[年度])-SUMIF(每日[類型],"&lt;&gt;收入",每日[年度])</f>
        <v>39091.500000000015</v>
      </c>
    </row>
  </sheetData>
  <mergeCells count="4">
    <mergeCell ref="B1:E1"/>
    <mergeCell ref="D2:E2"/>
    <mergeCell ref="B2:C2"/>
    <mergeCell ref="F2:M2"/>
  </mergeCells>
  <phoneticPr fontId="31" type="noConversion"/>
  <conditionalFormatting sqref="D10:F53">
    <cfRule type="expression" dxfId="43" priority="1">
      <formula>(MOD(ROW(),2)=0)*($B10&lt;&gt;"收入")</formula>
    </cfRule>
    <cfRule type="expression" dxfId="42" priority="8">
      <formula>(MOD(ROW(),2)=0)*($B10="收入")</formula>
    </cfRule>
  </conditionalFormatting>
  <conditionalFormatting sqref="F10:F53">
    <cfRule type="expression" dxfId="41" priority="2">
      <formula>(MOD(ROW(),2)&lt;&gt;0)*($B10&lt;&gt;"收入")</formula>
    </cfRule>
    <cfRule type="expression" dxfId="40" priority="5">
      <formula>(MOD(ROW(),2)&lt;&gt;0)*($B10="收入")</formula>
    </cfRule>
  </conditionalFormatting>
  <conditionalFormatting sqref="E10:E53">
    <cfRule type="expression" dxfId="39" priority="3">
      <formula>(MOD(ROW(),2)&lt;&gt;0)*($B10&lt;&gt;"收入")</formula>
    </cfRule>
    <cfRule type="expression" dxfId="38" priority="6">
      <formula>(MOD(ROW(),2)&lt;&gt;0)*($B10="收入")</formula>
    </cfRule>
  </conditionalFormatting>
  <conditionalFormatting sqref="D10:D53">
    <cfRule type="expression" dxfId="37" priority="4">
      <formula>(MOD(ROW(),2)&lt;&gt;0)*($B10&lt;&gt;"收入")</formula>
    </cfRule>
    <cfRule type="expression" dxfId="36" priority="7">
      <formula>(MOD(ROW(),2)&lt;&gt;0)*($B10="收入")</formula>
    </cfRule>
  </conditionalFormatting>
  <conditionalFormatting sqref="B10:C53">
    <cfRule type="expression" dxfId="35" priority="9">
      <formula>(MOD(ROW(),2)&lt;&gt;0)*($B10="收入")</formula>
    </cfRule>
    <cfRule type="expression" dxfId="34" priority="10">
      <formula>(MOD(ROW(),2)=0)*($B10="收入")</formula>
    </cfRule>
  </conditionalFormatting>
  <dataValidations count="18">
    <dataValidation allowBlank="1" showInputMessage="1" showErrorMessage="1" prompt="[每月現金流量] 工作表的瀏覽連結" sqref="G1" xr:uid="{00000000-0002-0000-0300-000000000000}"/>
    <dataValidation allowBlank="1" showInputMessage="1" showErrorMessage="1" prompt="[使用指南] 工作表的瀏覽連結" sqref="F1" xr:uid="{00000000-0002-0000-0300-000001000000}"/>
    <dataValidation allowBlank="1" showInputMessage="1" showErrorMessage="1" prompt="下方儲存格會自動更新每日摘要" sqref="B3" xr:uid="{00000000-0002-0000-0300-000002000000}"/>
    <dataValidation allowBlank="1" showInputMessage="1" showErrorMessage="1" prompt="在此工作表中建立每日摘要。在 [每月] 表格 (從儲存格 B9 開始) 中輸入詳細資料。儲存格 C5 到 E8 會自動計算總計。儲存格 G2 為提示" sqref="A1" xr:uid="{00000000-0002-0000-0300-000003000000}"/>
    <dataValidation allowBlank="1" showInputMessage="1" showErrorMessage="1" prompt="此標題下方的欄會自動計算年度現金流量" sqref="F9" xr:uid="{00000000-0002-0000-0300-000004000000}"/>
    <dataValidation allowBlank="1" showInputMessage="1" showErrorMessage="1" prompt="此標題下方的欄會自動計算每月現金流量" sqref="E9" xr:uid="{00000000-0002-0000-0300-000005000000}"/>
    <dataValidation allowBlank="1" showInputMessage="1" showErrorMessage="1" prompt="在此標題下方的欄中輸入每日現金流量的值" sqref="D9" xr:uid="{00000000-0002-0000-0300-000006000000}"/>
    <dataValidation allowBlank="1" showInputMessage="1" showErrorMessage="1" prompt="在此標題下方的欄中輸入描述" sqref="C9" xr:uid="{00000000-0002-0000-0300-000007000000}"/>
    <dataValidation allowBlank="1" showInputMessage="1" showErrorMessage="1" prompt="在此標題下方的欄中選取類型。按 ALT+向下鍵以顯示選項，然後按向下鍵和 ENTER 來選取。使用標題篩選來尋找定項目" sqref="B9" xr:uid="{00000000-0002-0000-0300-000008000000}"/>
    <dataValidation type="list" errorStyle="warning" allowBlank="1" showInputMessage="1" showErrorMessage="1" error="從清單中選取類型。選取 [取消]，按 ALT+向下鍵來查看選項，然後按向下鍵和 ENTER 來選取" sqref="B10:B52" xr:uid="{00000000-0002-0000-0300-000009000000}">
      <formula1>"收入,支出,自由支出,儲蓄"</formula1>
    </dataValidation>
    <dataValidation allowBlank="1" showInputMessage="1" showErrorMessage="1" prompt="此儲存格為本工作表的標題，右側儲存格 (儲存格 F1、G1 和 I1) 則為其他工作表的瀏覽連結。儲存格 D2 會自動計算可用現金總計" sqref="B1:E1" xr:uid="{00000000-0002-0000-0300-00000A000000}"/>
    <dataValidation allowBlank="1" showInputMessage="1" showErrorMessage="1" prompt="右側儲存格會自動計算可用現金總計。[每日摘要] 標籤位於下方儲存格" sqref="B2:C2" xr:uid="{00000000-0002-0000-0300-00000B000000}"/>
    <dataValidation allowBlank="1" showInputMessage="1" showErrorMessage="1" prompt="此儲存格會自動計算可用現金總計。右側儲存格為提示，而 [每日摘要] 標籤位於儲存格 B3" sqref="D2:E2" xr:uid="{00000000-0002-0000-0300-00000C000000}"/>
    <dataValidation allowBlank="1" showInputMessage="1" showErrorMessage="1" prompt="此標題下方的欄 (儲存格 B5 到 B8) 為要計算總計的項目" sqref="B4" xr:uid="{00000000-0002-0000-0300-00000D000000}"/>
    <dataValidation allowBlank="1" showInputMessage="1" showErrorMessage="1" prompt="此標題下方的欄 (儲存格 C5 到 C8) 會自動計算每日金額" sqref="C4" xr:uid="{00000000-0002-0000-0300-00000E000000}"/>
    <dataValidation allowBlank="1" showInputMessage="1" showErrorMessage="1" prompt="此標題下方的欄 (儲存格 D5 到 D8) 會自動計算每月金額" sqref="D4" xr:uid="{00000000-0002-0000-0300-00000F000000}"/>
    <dataValidation allowBlank="1" showInputMessage="1" showErrorMessage="1" prompt="此標題下方的欄 (儲存格 E5 到 E8) 會自動計算年度金額" sqref="E4" xr:uid="{00000000-0002-0000-0300-000010000000}"/>
    <dataValidation allowBlank="1" showInputMessage="1" showErrorMessage="1" prompt="[收入] 工作表的瀏覽連結" sqref="I1" xr:uid="{00000000-0002-0000-0300-000011000000}"/>
  </dataValidations>
  <hyperlinks>
    <hyperlink ref="F1" location="使用指南!A1" tooltip="選取以瀏覽至 [使用指南] 工作表" display="Navigation button for Guide worksheet is in this cell." xr:uid="{00000000-0004-0000-0300-000000000000}"/>
    <hyperlink ref="G1" location="'每月現金流量'!A1" tooltip="選取以瀏覽至 [每月現金流量] 工作表" display="Navigation button for Monthly Cash Flow worksheet is in this cell. " xr:uid="{00000000-0004-0000-0300-000001000000}"/>
    <hyperlink ref="I1" location="收入!A1" tooltip="選取以瀏覽至 [收入] 工作表" display="INCOME" xr:uid="{00000000-0004-0000-0300-000002000000}"/>
    <hyperlink ref="H1" location="'每日摘要'!A1" tooltip="選取以瀏覽至此工作表中的儲存格 A1" display="DAILY SUMMARY" xr:uid="{F4C1E942-5462-4544-BDE1-CB917D4DDF69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autoPageBreaks="0" fitToPage="1"/>
  </sheetPr>
  <dimension ref="B1:K15"/>
  <sheetViews>
    <sheetView showGridLines="0" zoomScaleNormal="100" workbookViewId="0"/>
  </sheetViews>
  <sheetFormatPr defaultColWidth="16.6640625" defaultRowHeight="30" customHeight="1"/>
  <cols>
    <col min="1" max="1" width="2.109375" customWidth="1"/>
    <col min="2" max="2" width="23.77734375" customWidth="1"/>
  </cols>
  <sheetData>
    <row r="1" spans="2:11" s="14" customFormat="1" ht="39" customHeight="1" thickBot="1">
      <c r="B1" s="51" t="s">
        <v>0</v>
      </c>
      <c r="C1" s="51"/>
      <c r="D1" s="51"/>
      <c r="E1" s="51"/>
      <c r="F1" s="15" t="s">
        <v>7</v>
      </c>
      <c r="G1" s="16" t="s">
        <v>72</v>
      </c>
      <c r="H1" s="16" t="s">
        <v>8</v>
      </c>
      <c r="I1" s="16" t="s">
        <v>23</v>
      </c>
    </row>
    <row r="2" spans="2:11" ht="31.5" customHeight="1">
      <c r="B2" s="59" t="s">
        <v>9</v>
      </c>
      <c r="C2" s="59"/>
      <c r="D2" s="60">
        <f>至今年度現金流量</f>
        <v>39750</v>
      </c>
      <c r="E2" s="60"/>
      <c r="F2" s="58" t="s">
        <v>86</v>
      </c>
      <c r="G2" s="58"/>
      <c r="H2" s="58"/>
      <c r="I2" s="58"/>
      <c r="J2" s="58"/>
      <c r="K2" s="58"/>
    </row>
    <row r="3" spans="2:11" ht="50.1" customHeight="1">
      <c r="B3" s="4" t="s">
        <v>8</v>
      </c>
      <c r="C3" s="3" t="s">
        <v>84</v>
      </c>
      <c r="D3" s="3" t="s">
        <v>85</v>
      </c>
      <c r="F3" s="58"/>
      <c r="G3" s="58"/>
      <c r="H3" s="58"/>
      <c r="I3" s="58"/>
      <c r="J3" s="58"/>
      <c r="K3" s="58"/>
    </row>
    <row r="4" spans="2:11" ht="30" customHeight="1">
      <c r="B4" s="5" t="s">
        <v>28</v>
      </c>
      <c r="C4" s="37">
        <v>90000</v>
      </c>
      <c r="D4" s="37">
        <f>收入[[#This Row],[年度  ]]/12</f>
        <v>7500</v>
      </c>
    </row>
    <row r="5" spans="2:11" ht="30" customHeight="1">
      <c r="B5" s="5" t="s">
        <v>29</v>
      </c>
      <c r="C5" s="37">
        <v>5000</v>
      </c>
      <c r="D5" s="37">
        <f>收入[[#This Row],[年度  ]]/12</f>
        <v>416.66666666666669</v>
      </c>
    </row>
    <row r="6" spans="2:11" ht="30" customHeight="1">
      <c r="B6" s="5" t="s">
        <v>30</v>
      </c>
      <c r="C6" s="37">
        <v>30000</v>
      </c>
      <c r="D6" s="37">
        <f>收入[[#This Row],[年度  ]]/12</f>
        <v>2500</v>
      </c>
    </row>
    <row r="7" spans="2:11" ht="30" customHeight="1">
      <c r="B7" s="5" t="s">
        <v>31</v>
      </c>
      <c r="C7" s="37"/>
      <c r="D7" s="37">
        <f>收入[[#This Row],[年度  ]]/12</f>
        <v>0</v>
      </c>
    </row>
    <row r="8" spans="2:11" ht="30" customHeight="1">
      <c r="B8" s="5" t="s">
        <v>32</v>
      </c>
      <c r="C8" s="37"/>
      <c r="D8" s="37">
        <f>收入[[#This Row],[年度  ]]/12</f>
        <v>0</v>
      </c>
    </row>
    <row r="9" spans="2:11" ht="30" customHeight="1">
      <c r="B9" s="5" t="s">
        <v>33</v>
      </c>
      <c r="C9" s="37"/>
      <c r="D9" s="37">
        <f>收入[[#This Row],[年度  ]]/12</f>
        <v>0</v>
      </c>
    </row>
    <row r="10" spans="2:11" ht="30" customHeight="1">
      <c r="B10" s="5" t="s">
        <v>91</v>
      </c>
      <c r="C10" s="37">
        <f>SUBTOTAL(109,收入[[年度  ]])</f>
        <v>125000</v>
      </c>
      <c r="D10" s="37">
        <f>SUBTOTAL(109,收入[[每月 ]])</f>
        <v>10416.666666666668</v>
      </c>
      <c r="F10" s="13"/>
      <c r="G10" s="13"/>
    </row>
    <row r="15" spans="2:11" ht="30" customHeight="1">
      <c r="F15" s="13"/>
      <c r="G15" s="13"/>
    </row>
  </sheetData>
  <mergeCells count="4">
    <mergeCell ref="F2:K3"/>
    <mergeCell ref="B1:E1"/>
    <mergeCell ref="B2:C2"/>
    <mergeCell ref="D2:E2"/>
  </mergeCells>
  <phoneticPr fontId="31" type="noConversion"/>
  <dataValidations xWindow="999" yWindow="322" count="10">
    <dataValidation allowBlank="1" showInputMessage="1" showErrorMessage="1" prompt="此標題下方的欄會自動計算每月收入" sqref="D3" xr:uid="{00000000-0002-0000-0400-000000000000}"/>
    <dataValidation allowBlank="1" showInputMessage="1" showErrorMessage="1" prompt="在此標題下方的欄中輸入年度收入" sqref="C3" xr:uid="{00000000-0002-0000-0400-000001000000}"/>
    <dataValidation allowBlank="1" showInputMessage="1" showErrorMessage="1" prompt="在此標題下方的欄中輸入收入項目" sqref="B3" xr:uid="{00000000-0002-0000-0400-000002000000}"/>
    <dataValidation allowBlank="1" showInputMessage="1" showErrorMessage="1" prompt="[支出] 工作表的瀏覽連結" sqref="I1" xr:uid="{00000000-0002-0000-0400-000003000000}"/>
    <dataValidation allowBlank="1" showInputMessage="1" showErrorMessage="1" prompt="[使用指南] 工作表的瀏覽連結" sqref="F1" xr:uid="{00000000-0002-0000-0400-000004000000}"/>
    <dataValidation allowBlank="1" showInputMessage="1" showErrorMessage="1" prompt="此儲存格為本工作表的標題，下方儲存格則為 [至今總現金流量] 標籤。選取右側儲存格可瀏覽至 [使用指南]、[每日摘要] 和 [支出] 工作表" sqref="B1:E1" xr:uid="{00000000-0002-0000-0400-000005000000}"/>
    <dataValidation allowBlank="1" showInputMessage="1" showErrorMessage="1" prompt="在此工作表的 [收入] 表格中輸入詳細資料。儲存格 F2 為提示。儲存格 D2 會自動計算至今總現金流量" sqref="A1" xr:uid="{00000000-0002-0000-0400-000006000000}"/>
    <dataValidation allowBlank="1" showInputMessage="1" showErrorMessage="1" prompt="右側儲存格會自動計算至今總現金流量。在下表中輸入詳細資料" sqref="B2:C2" xr:uid="{00000000-0002-0000-0400-000007000000}"/>
    <dataValidation allowBlank="1" showInputMessage="1" showErrorMessage="1" prompt="此儲存格會自動計算至今總現金流量。右側儲存格為提示" sqref="D2:E2" xr:uid="{00000000-0002-0000-0400-000008000000}"/>
    <dataValidation allowBlank="1" showInputMessage="1" showErrorMessage="1" prompt="[每日摘要] 工作表的瀏覽連結" sqref="G1" xr:uid="{00000000-0002-0000-0400-000009000000}"/>
  </dataValidations>
  <hyperlinks>
    <hyperlink ref="I1" location="支出!A1" tooltip="選取以瀏覽至 [支出] 工作表" display="EXPENSES" xr:uid="{00000000-0004-0000-0400-000000000000}"/>
    <hyperlink ref="F1" location="使用指南!A1" tooltip="選取以瀏覽至 [使用指南] 工作表" display="Navigation button for Guide worksheet is in this cell." xr:uid="{00000000-0004-0000-0400-000001000000}"/>
    <hyperlink ref="G1" location="'每日摘要'!A1" tooltip="選取以瀏覽至 [每日摘要] 工作表" display="DAILY SUMMARY" xr:uid="{00000000-0004-0000-0400-000002000000}"/>
    <hyperlink ref="H1" location="收入!A1" tooltip="選取以瀏覽至此工作表中的儲存格 A1" display="INCOME" xr:uid="{ABD2D8B1-074B-41B3-B747-9B321E3D4D4D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9" emptyCellReference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autoPageBreaks="0" fitToPage="1"/>
  </sheetPr>
  <dimension ref="B1:K22"/>
  <sheetViews>
    <sheetView showGridLines="0" zoomScaleNormal="100" workbookViewId="0"/>
  </sheetViews>
  <sheetFormatPr defaultColWidth="16.6640625" defaultRowHeight="30" customHeight="1"/>
  <cols>
    <col min="1" max="1" width="2.109375" customWidth="1"/>
    <col min="2" max="2" width="23.77734375" customWidth="1"/>
    <col min="6" max="6" width="16.6640625" style="12"/>
  </cols>
  <sheetData>
    <row r="1" spans="2:11" s="14" customFormat="1" ht="39" customHeight="1" thickBot="1">
      <c r="B1" s="51" t="s">
        <v>0</v>
      </c>
      <c r="C1" s="51"/>
      <c r="D1" s="51"/>
      <c r="E1" s="51"/>
      <c r="F1" s="15" t="s">
        <v>7</v>
      </c>
      <c r="G1" s="15" t="s">
        <v>8</v>
      </c>
      <c r="H1" s="16" t="s">
        <v>23</v>
      </c>
      <c r="I1" s="16" t="s">
        <v>24</v>
      </c>
    </row>
    <row r="2" spans="2:11" ht="31.5" customHeight="1">
      <c r="B2" s="59" t="s">
        <v>9</v>
      </c>
      <c r="C2" s="59"/>
      <c r="D2" s="60">
        <f>至今年度現金流量</f>
        <v>39750</v>
      </c>
      <c r="E2" s="60"/>
      <c r="F2" s="49" t="s">
        <v>86</v>
      </c>
      <c r="G2" s="49"/>
      <c r="H2" s="49"/>
      <c r="I2" s="49"/>
      <c r="J2" s="49"/>
      <c r="K2" s="49"/>
    </row>
    <row r="3" spans="2:11" ht="50.1" customHeight="1">
      <c r="B3" s="4" t="s">
        <v>23</v>
      </c>
      <c r="C3" s="3" t="s">
        <v>84</v>
      </c>
      <c r="D3" s="3" t="s">
        <v>85</v>
      </c>
      <c r="F3" s="49"/>
      <c r="G3" s="49"/>
      <c r="H3" s="49"/>
      <c r="I3" s="49"/>
      <c r="J3" s="49"/>
      <c r="K3" s="49"/>
    </row>
    <row r="4" spans="2:11" ht="30" customHeight="1">
      <c r="B4" s="5" t="s">
        <v>34</v>
      </c>
      <c r="C4" s="37">
        <v>15000</v>
      </c>
      <c r="D4" s="37">
        <f>支出[[#This Row],[年度  ]]/12</f>
        <v>1250</v>
      </c>
    </row>
    <row r="5" spans="2:11" ht="30" customHeight="1">
      <c r="B5" s="5" t="s">
        <v>35</v>
      </c>
      <c r="C5" s="37">
        <v>2500</v>
      </c>
      <c r="D5" s="37">
        <f>支出[[#This Row],[年度  ]]/12</f>
        <v>208.33333333333334</v>
      </c>
    </row>
    <row r="6" spans="2:11" ht="30" customHeight="1">
      <c r="B6" s="5" t="s">
        <v>36</v>
      </c>
      <c r="C6" s="37">
        <v>200</v>
      </c>
      <c r="D6" s="37">
        <f>支出[[#This Row],[年度  ]]/12</f>
        <v>16.666666666666668</v>
      </c>
    </row>
    <row r="7" spans="2:11" ht="30" customHeight="1">
      <c r="B7" s="5" t="s">
        <v>37</v>
      </c>
      <c r="C7" s="37">
        <v>4000</v>
      </c>
      <c r="D7" s="37">
        <f>支出[[#This Row],[年度  ]]/12</f>
        <v>333.33333333333331</v>
      </c>
    </row>
    <row r="8" spans="2:11" ht="30" customHeight="1">
      <c r="B8" s="5" t="s">
        <v>38</v>
      </c>
      <c r="C8" s="37">
        <v>15000</v>
      </c>
      <c r="D8" s="37">
        <f>支出[[#This Row],[年度  ]]/12</f>
        <v>1250</v>
      </c>
    </row>
    <row r="9" spans="2:11" ht="30" customHeight="1">
      <c r="B9" s="5" t="s">
        <v>39</v>
      </c>
      <c r="C9" s="37">
        <v>250</v>
      </c>
      <c r="D9" s="37">
        <f>支出[[#This Row],[年度  ]]/12</f>
        <v>20.833333333333332</v>
      </c>
    </row>
    <row r="10" spans="2:11" ht="30" customHeight="1">
      <c r="B10" s="5" t="s">
        <v>40</v>
      </c>
      <c r="C10" s="37">
        <v>1200</v>
      </c>
      <c r="D10" s="37">
        <f>支出[[#This Row],[年度  ]]/12</f>
        <v>100</v>
      </c>
    </row>
    <row r="11" spans="2:11" ht="30" customHeight="1">
      <c r="B11" s="5" t="s">
        <v>41</v>
      </c>
      <c r="C11" s="37">
        <v>600</v>
      </c>
      <c r="D11" s="37">
        <f>支出[[#This Row],[年度  ]]/12</f>
        <v>50</v>
      </c>
    </row>
    <row r="12" spans="2:11" ht="30" customHeight="1">
      <c r="B12" s="5" t="s">
        <v>87</v>
      </c>
      <c r="C12" s="37">
        <v>600</v>
      </c>
      <c r="D12" s="37">
        <f>支出[[#This Row],[年度  ]]/12</f>
        <v>50</v>
      </c>
    </row>
    <row r="13" spans="2:11" ht="30" customHeight="1">
      <c r="B13" s="5" t="s">
        <v>44</v>
      </c>
      <c r="C13" s="37">
        <v>150</v>
      </c>
      <c r="D13" s="37">
        <f>支出[[#This Row],[年度  ]]/12</f>
        <v>12.5</v>
      </c>
    </row>
    <row r="14" spans="2:11" ht="30" customHeight="1">
      <c r="B14" s="5" t="s">
        <v>45</v>
      </c>
      <c r="C14" s="37">
        <v>600</v>
      </c>
      <c r="D14" s="37">
        <f>支出[[#This Row],[年度  ]]/12</f>
        <v>50</v>
      </c>
    </row>
    <row r="15" spans="2:11" ht="30" customHeight="1">
      <c r="B15" s="5" t="s">
        <v>46</v>
      </c>
      <c r="C15" s="37">
        <v>600</v>
      </c>
      <c r="D15" s="37">
        <f>支出[[#This Row],[年度  ]]/12</f>
        <v>50</v>
      </c>
    </row>
    <row r="16" spans="2:11" ht="30" customHeight="1">
      <c r="B16" s="5" t="s">
        <v>47</v>
      </c>
      <c r="C16" s="37">
        <v>1500</v>
      </c>
      <c r="D16" s="37">
        <f>支出[[#This Row],[年度  ]]/12</f>
        <v>125</v>
      </c>
    </row>
    <row r="17" spans="2:4" ht="30" customHeight="1">
      <c r="B17" s="5" t="s">
        <v>48</v>
      </c>
      <c r="C17" s="37">
        <v>5000</v>
      </c>
      <c r="D17" s="37">
        <f>支出[[#This Row],[年度  ]]/12</f>
        <v>416.66666666666669</v>
      </c>
    </row>
    <row r="18" spans="2:4" ht="30" customHeight="1">
      <c r="B18" s="5" t="s">
        <v>49</v>
      </c>
      <c r="C18" s="37">
        <v>1200</v>
      </c>
      <c r="D18" s="37">
        <f>支出[[#This Row],[年度  ]]/12</f>
        <v>100</v>
      </c>
    </row>
    <row r="19" spans="2:4" ht="30" customHeight="1">
      <c r="B19" s="5" t="s">
        <v>50</v>
      </c>
      <c r="C19" s="37">
        <v>600</v>
      </c>
      <c r="D19" s="37">
        <f>支出[[#This Row],[年度  ]]/12</f>
        <v>50</v>
      </c>
    </row>
    <row r="20" spans="2:4" ht="30" customHeight="1">
      <c r="B20" s="5" t="s">
        <v>30</v>
      </c>
      <c r="C20" s="37"/>
      <c r="D20" s="37">
        <f>支出[[#This Row],[年度  ]]/12</f>
        <v>0</v>
      </c>
    </row>
    <row r="21" spans="2:4" ht="30" customHeight="1">
      <c r="B21" s="5" t="s">
        <v>31</v>
      </c>
      <c r="C21" s="37"/>
      <c r="D21" s="37">
        <f>支出[[#This Row],[年度  ]]/12</f>
        <v>0</v>
      </c>
    </row>
    <row r="22" spans="2:4" ht="30" customHeight="1">
      <c r="B22" s="5" t="s">
        <v>91</v>
      </c>
      <c r="C22" s="37">
        <f>SUBTOTAL(109,支出[[年度  ]])</f>
        <v>49000</v>
      </c>
      <c r="D22" s="37">
        <f>SUBTOTAL(109,支出[[每月 ]])</f>
        <v>4083.333333333333</v>
      </c>
    </row>
  </sheetData>
  <mergeCells count="4">
    <mergeCell ref="B1:E1"/>
    <mergeCell ref="B2:C2"/>
    <mergeCell ref="D2:E2"/>
    <mergeCell ref="F2:K3"/>
  </mergeCells>
  <phoneticPr fontId="31" type="noConversion"/>
  <dataValidations count="10">
    <dataValidation allowBlank="1" showInputMessage="1" showErrorMessage="1" prompt="此標題下方的欄會自動計算每月支出" sqref="D3" xr:uid="{00000000-0002-0000-0500-000000000000}"/>
    <dataValidation allowBlank="1" showInputMessage="1" showErrorMessage="1" prompt="在此標題下方的欄中輸入年度支出" sqref="C3" xr:uid="{00000000-0002-0000-0500-000001000000}"/>
    <dataValidation allowBlank="1" showInputMessage="1" showErrorMessage="1" prompt="在此標題下方的欄中輸入支出項目" sqref="B3" xr:uid="{00000000-0002-0000-0500-000002000000}"/>
    <dataValidation allowBlank="1" showInputMessage="1" showErrorMessage="1" prompt="[使用指南] 工作表的瀏覽連結" sqref="F1" xr:uid="{00000000-0002-0000-0500-000003000000}"/>
    <dataValidation allowBlank="1" showInputMessage="1" showErrorMessage="1" prompt="在此工作表的 [支出] 表格中輸入詳細資料。儲存格 F2 為提示。儲存格 D2 會自動計算至今總現金流量" sqref="A1" xr:uid="{00000000-0002-0000-0500-000004000000}"/>
    <dataValidation allowBlank="1" showInputMessage="1" showErrorMessage="1" prompt="[自由支出] 工作表的瀏覽連結" sqref="I1" xr:uid="{00000000-0002-0000-0500-000005000000}"/>
    <dataValidation allowBlank="1" showInputMessage="1" showErrorMessage="1" prompt="此儲存格為本工作表的標題。選取右側儲存格可瀏覽至其他工作表 (選取 F1 可瀏覽至 [使用指南] 工作表，選取 G1 可瀏覽至 [收入] 工作表，選取 I1 可瀏覽至 [自由支出] 工作表)" sqref="B1:E1" xr:uid="{00000000-0002-0000-0500-000006000000}"/>
    <dataValidation allowBlank="1" showInputMessage="1" showErrorMessage="1" prompt="右側儲存格會自動計算至今總現金流量。在下表中輸入詳細資料" sqref="B2:C2" xr:uid="{00000000-0002-0000-0500-000007000000}"/>
    <dataValidation allowBlank="1" showInputMessage="1" showErrorMessage="1" prompt="此儲存格會自動計算至今總現金流量。右側儲存格為提示" sqref="D2:E2" xr:uid="{00000000-0002-0000-0500-000008000000}"/>
    <dataValidation allowBlank="1" showInputMessage="1" showErrorMessage="1" prompt="[收入] 工作表的瀏覽連結" sqref="G1" xr:uid="{00000000-0002-0000-0500-000009000000}"/>
  </dataValidations>
  <hyperlinks>
    <hyperlink ref="I1" location="自由支出!A1" tooltip="選取以瀏覽至 [自由支出] 工作表" display="DISCRETIONARY" xr:uid="{00000000-0004-0000-0500-000000000000}"/>
    <hyperlink ref="G1" location="收入!A1" tooltip="選取以瀏覽至 [收入] 工作表" display="INCOME" xr:uid="{00000000-0004-0000-0500-000001000000}"/>
    <hyperlink ref="F1" location="使用指南!A1" tooltip="選取以瀏覽至 [使用指南] 工作表" display="Navigation button for Guide worksheet is in this cell." xr:uid="{00000000-0004-0000-0500-000002000000}"/>
    <hyperlink ref="H1" location="支出!A1" tooltip="選取以瀏覽至此工作表中的儲存格 A1" display="EXPENSES" xr:uid="{1567EF5B-0762-4E71-9C4E-3F966413D801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20:D21" emptyCellReference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autoPageBreaks="0" fitToPage="1"/>
  </sheetPr>
  <dimension ref="B1:K15"/>
  <sheetViews>
    <sheetView showGridLines="0" zoomScaleNormal="100" workbookViewId="0"/>
  </sheetViews>
  <sheetFormatPr defaultColWidth="16.6640625" defaultRowHeight="30" customHeight="1"/>
  <cols>
    <col min="1" max="1" width="2.109375" customWidth="1"/>
    <col min="2" max="2" width="23.77734375" customWidth="1"/>
    <col min="6" max="6" width="16.6640625" style="12"/>
    <col min="8" max="8" width="19.109375" customWidth="1"/>
  </cols>
  <sheetData>
    <row r="1" spans="2:11" s="14" customFormat="1" ht="39" customHeight="1" thickBot="1">
      <c r="B1" s="51" t="s">
        <v>0</v>
      </c>
      <c r="C1" s="51"/>
      <c r="D1" s="51"/>
      <c r="E1" s="51"/>
      <c r="F1" s="15" t="s">
        <v>7</v>
      </c>
      <c r="G1" s="16" t="s">
        <v>23</v>
      </c>
      <c r="H1" s="16" t="s">
        <v>24</v>
      </c>
      <c r="I1" s="16" t="s">
        <v>25</v>
      </c>
    </row>
    <row r="2" spans="2:11" ht="31.5" customHeight="1">
      <c r="B2" s="52" t="s">
        <v>9</v>
      </c>
      <c r="C2" s="52"/>
      <c r="D2" s="61">
        <f>至今年度現金流量</f>
        <v>39750</v>
      </c>
      <c r="E2" s="61"/>
      <c r="F2" s="62" t="s">
        <v>86</v>
      </c>
      <c r="G2" s="62"/>
      <c r="H2" s="62"/>
      <c r="I2" s="62"/>
      <c r="J2" s="62"/>
      <c r="K2" s="62"/>
    </row>
    <row r="3" spans="2:11" ht="50.1" customHeight="1">
      <c r="B3" s="4" t="s">
        <v>24</v>
      </c>
      <c r="C3" s="3" t="s">
        <v>84</v>
      </c>
      <c r="D3" s="3" t="s">
        <v>85</v>
      </c>
      <c r="F3" s="62"/>
      <c r="G3" s="62"/>
      <c r="H3" s="62"/>
      <c r="I3" s="62"/>
      <c r="J3" s="62"/>
      <c r="K3" s="62"/>
    </row>
    <row r="4" spans="2:11" ht="30" customHeight="1">
      <c r="B4" s="5" t="s">
        <v>52</v>
      </c>
      <c r="C4" s="37">
        <v>1200</v>
      </c>
      <c r="D4" s="37">
        <f>自由支出[[#This Row],[年度  ]]/12</f>
        <v>100</v>
      </c>
    </row>
    <row r="5" spans="2:11" ht="30" customHeight="1">
      <c r="B5" s="5" t="s">
        <v>53</v>
      </c>
      <c r="C5" s="37">
        <v>600</v>
      </c>
      <c r="D5" s="37">
        <f>自由支出[[#This Row],[年度  ]]/12</f>
        <v>50</v>
      </c>
    </row>
    <row r="6" spans="2:11" ht="30" customHeight="1">
      <c r="B6" s="5" t="s">
        <v>54</v>
      </c>
      <c r="C6" s="37">
        <v>2250</v>
      </c>
      <c r="D6" s="37">
        <f>自由支出[[#This Row],[年度  ]]/12</f>
        <v>187.5</v>
      </c>
    </row>
    <row r="7" spans="2:11" ht="30" customHeight="1">
      <c r="B7" s="5" t="s">
        <v>55</v>
      </c>
      <c r="C7" s="37">
        <v>1200</v>
      </c>
      <c r="D7" s="37">
        <f>自由支出[[#This Row],[年度  ]]/12</f>
        <v>100</v>
      </c>
    </row>
    <row r="8" spans="2:11" ht="30" customHeight="1">
      <c r="B8" s="5" t="s">
        <v>56</v>
      </c>
      <c r="C8" s="37">
        <v>300</v>
      </c>
      <c r="D8" s="37">
        <f>自由支出[[#This Row],[年度  ]]/12</f>
        <v>25</v>
      </c>
    </row>
    <row r="9" spans="2:11" ht="30" customHeight="1">
      <c r="B9" s="5" t="s">
        <v>57</v>
      </c>
      <c r="C9" s="37">
        <v>2000</v>
      </c>
      <c r="D9" s="37">
        <f>自由支出[[#This Row],[年度  ]]/12</f>
        <v>166.66666666666666</v>
      </c>
    </row>
    <row r="10" spans="2:11" ht="30" customHeight="1">
      <c r="B10" s="5" t="s">
        <v>58</v>
      </c>
      <c r="C10" s="37">
        <v>600</v>
      </c>
      <c r="D10" s="37">
        <f>自由支出[[#This Row],[年度  ]]/12</f>
        <v>50</v>
      </c>
    </row>
    <row r="11" spans="2:11" ht="30" customHeight="1">
      <c r="B11" s="5" t="s">
        <v>59</v>
      </c>
      <c r="C11" s="37">
        <v>300</v>
      </c>
      <c r="D11" s="37">
        <f>自由支出[[#This Row],[年度  ]]/12</f>
        <v>25</v>
      </c>
    </row>
    <row r="12" spans="2:11" ht="30" customHeight="1">
      <c r="B12" s="5" t="s">
        <v>60</v>
      </c>
      <c r="C12" s="37">
        <v>4800</v>
      </c>
      <c r="D12" s="37">
        <f>自由支出[[#This Row],[年度  ]]/12</f>
        <v>400</v>
      </c>
    </row>
    <row r="13" spans="2:11" ht="30" customHeight="1">
      <c r="B13" s="5" t="s">
        <v>30</v>
      </c>
      <c r="C13" s="37"/>
      <c r="D13" s="37">
        <f>自由支出[[#This Row],[年度  ]]/12</f>
        <v>0</v>
      </c>
    </row>
    <row r="14" spans="2:11" ht="30" customHeight="1">
      <c r="B14" s="5" t="s">
        <v>31</v>
      </c>
      <c r="C14" s="37"/>
      <c r="D14" s="37">
        <f>自由支出[[#This Row],[年度  ]]/12</f>
        <v>0</v>
      </c>
    </row>
    <row r="15" spans="2:11" ht="30" customHeight="1">
      <c r="B15" s="5" t="s">
        <v>91</v>
      </c>
      <c r="C15" s="37">
        <f>SUBTOTAL(109,自由支出[[年度  ]])</f>
        <v>13250</v>
      </c>
      <c r="D15" s="37">
        <f>SUBTOTAL(109,自由支出[[每月 ]])</f>
        <v>1104.1666666666665</v>
      </c>
    </row>
  </sheetData>
  <mergeCells count="4">
    <mergeCell ref="B1:E1"/>
    <mergeCell ref="D2:E2"/>
    <mergeCell ref="B2:C2"/>
    <mergeCell ref="F2:K3"/>
  </mergeCells>
  <phoneticPr fontId="31" type="noConversion"/>
  <dataValidations count="10">
    <dataValidation allowBlank="1" showInputMessage="1" showErrorMessage="1" prompt="此標題下方的欄會自動計算每月自由支出" sqref="D3" xr:uid="{00000000-0002-0000-0600-000000000000}"/>
    <dataValidation allowBlank="1" showInputMessage="1" showErrorMessage="1" prompt="在此標題下方的欄中輸入年度自由支出" sqref="C3" xr:uid="{00000000-0002-0000-0600-000001000000}"/>
    <dataValidation allowBlank="1" showInputMessage="1" showErrorMessage="1" prompt="在此標題下方的欄中輸入自由支出項目" sqref="B3" xr:uid="{00000000-0002-0000-0600-000002000000}"/>
    <dataValidation allowBlank="1" showInputMessage="1" showErrorMessage="1" prompt="在此工作表的 [自由支出] 表格中輸入詳細資料。儲存格 F2 為提示。儲存格 D2 會自動計算至今總現金流量" sqref="A1" xr:uid="{00000000-0002-0000-0600-000003000000}"/>
    <dataValidation allowBlank="1" showInputMessage="1" showErrorMessage="1" prompt="[支出] 工作表的瀏覽連結" sqref="G1" xr:uid="{00000000-0002-0000-0600-000004000000}"/>
    <dataValidation allowBlank="1" showInputMessage="1" showErrorMessage="1" prompt="[儲蓄] 工作表的瀏覽連結" sqref="I1" xr:uid="{00000000-0002-0000-0600-000005000000}"/>
    <dataValidation allowBlank="1" showInputMessage="1" showErrorMessage="1" prompt="[使用指南] 工作表的瀏覽連結" sqref="F1" xr:uid="{00000000-0002-0000-0600-000006000000}"/>
    <dataValidation allowBlank="1" showInputMessage="1" showErrorMessage="1" prompt="此儲存格為本工作表的標題。選取右側儲存格可瀏覽至其他工作表 (選取 F1 可瀏覽至 [使用指南] 工作表，選取 G1 可瀏覽至 [支出] 工作表，選取 I1 可瀏覽至 [儲蓄] 工作表)" sqref="B1:E1" xr:uid="{00000000-0002-0000-0600-000007000000}"/>
    <dataValidation allowBlank="1" showInputMessage="1" showErrorMessage="1" prompt="右側儲存格會自動計算至今總現金流量。在下表中輸入詳細資料" sqref="B2:C2" xr:uid="{00000000-0002-0000-0600-000008000000}"/>
    <dataValidation allowBlank="1" showInputMessage="1" showErrorMessage="1" prompt="此儲存格會自動計算至今總現金流量。右側儲存格為提示" sqref="D2:E2" xr:uid="{00000000-0002-0000-0600-000009000000}"/>
  </dataValidations>
  <hyperlinks>
    <hyperlink ref="I1" location="儲蓄!A1" tooltip="選取以瀏覽至 [儲蓄] 工作表" display="SAVINGS" xr:uid="{00000000-0004-0000-0600-000000000000}"/>
    <hyperlink ref="G1" location="支出!A1" tooltip="選取以瀏覽至 [支出] 工作表" display="EXPENSES" xr:uid="{00000000-0004-0000-0600-000001000000}"/>
    <hyperlink ref="F1" location="使用指南!A1" tooltip="選取以瀏覽至 [使用指南] 工作表" display="Navigation button for Guide worksheet is in this cell." xr:uid="{00000000-0004-0000-0600-000002000000}"/>
    <hyperlink ref="H1" location="自由支出!A1" tooltip="選取以瀏覽至此工作表中的儲存格 A1" display="DISCRETIONARY" xr:uid="{881DB2F2-1DCE-4BBE-BA81-0F210CEB54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13:D14" emptyCellReference="1"/>
  </ignoredError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autoPageBreaks="0" fitToPage="1"/>
  </sheetPr>
  <dimension ref="B1:K9"/>
  <sheetViews>
    <sheetView showGridLines="0" zoomScaleNormal="100" workbookViewId="0"/>
  </sheetViews>
  <sheetFormatPr defaultColWidth="16.6640625" defaultRowHeight="30" customHeight="1"/>
  <cols>
    <col min="1" max="1" width="2.109375" customWidth="1"/>
    <col min="2" max="2" width="23.77734375" customWidth="1"/>
    <col min="6" max="6" width="16.6640625" style="12"/>
  </cols>
  <sheetData>
    <row r="1" spans="2:11" s="14" customFormat="1" ht="39" customHeight="1" thickBot="1">
      <c r="B1" s="51" t="s">
        <v>0</v>
      </c>
      <c r="C1" s="51"/>
      <c r="D1" s="51"/>
      <c r="E1" s="51"/>
      <c r="F1" s="15" t="s">
        <v>7</v>
      </c>
      <c r="G1" s="16" t="s">
        <v>24</v>
      </c>
      <c r="H1" s="16" t="s">
        <v>25</v>
      </c>
    </row>
    <row r="2" spans="2:11" ht="31.5" customHeight="1">
      <c r="B2" s="52" t="s">
        <v>9</v>
      </c>
      <c r="C2" s="52"/>
      <c r="D2" s="61">
        <f>至今年度現金流量</f>
        <v>39750</v>
      </c>
      <c r="E2" s="61"/>
      <c r="F2" s="49" t="s">
        <v>86</v>
      </c>
      <c r="G2" s="49"/>
      <c r="H2" s="49"/>
      <c r="I2" s="49"/>
      <c r="J2" s="49"/>
      <c r="K2" s="49"/>
    </row>
    <row r="3" spans="2:11" ht="50.1" customHeight="1">
      <c r="B3" s="4" t="s">
        <v>25</v>
      </c>
      <c r="C3" s="3" t="s">
        <v>84</v>
      </c>
      <c r="D3" s="3" t="s">
        <v>85</v>
      </c>
      <c r="F3" s="49"/>
      <c r="G3" s="49"/>
      <c r="H3" s="49"/>
      <c r="I3" s="49"/>
      <c r="J3" s="49"/>
      <c r="K3" s="49"/>
    </row>
    <row r="4" spans="2:11" ht="30" customHeight="1">
      <c r="B4" s="5" t="s">
        <v>61</v>
      </c>
      <c r="C4" s="37">
        <v>5000</v>
      </c>
      <c r="D4" s="37">
        <f>儲蓄[[#This Row],[年度  ]]/12</f>
        <v>416.66666666666669</v>
      </c>
    </row>
    <row r="5" spans="2:11" ht="30" customHeight="1">
      <c r="B5" s="5" t="s">
        <v>62</v>
      </c>
      <c r="C5" s="37">
        <v>12000</v>
      </c>
      <c r="D5" s="37">
        <f>儲蓄[[#This Row],[年度  ]]/12</f>
        <v>1000</v>
      </c>
    </row>
    <row r="6" spans="2:11" ht="30" customHeight="1">
      <c r="B6" s="5" t="s">
        <v>88</v>
      </c>
      <c r="C6" s="37">
        <v>6000</v>
      </c>
      <c r="D6" s="37">
        <f>儲蓄[[#This Row],[年度  ]]/12</f>
        <v>500</v>
      </c>
    </row>
    <row r="7" spans="2:11" ht="30" customHeight="1">
      <c r="B7" s="5" t="s">
        <v>30</v>
      </c>
      <c r="C7" s="37"/>
      <c r="D7" s="37">
        <f>儲蓄[[#This Row],[年度  ]]/12</f>
        <v>0</v>
      </c>
    </row>
    <row r="8" spans="2:11" ht="30" customHeight="1">
      <c r="B8" s="5" t="s">
        <v>31</v>
      </c>
      <c r="C8" s="37"/>
      <c r="D8" s="37">
        <f>儲蓄[[#This Row],[年度  ]]/12</f>
        <v>0</v>
      </c>
    </row>
    <row r="9" spans="2:11" ht="30" customHeight="1">
      <c r="B9" s="5" t="s">
        <v>91</v>
      </c>
      <c r="C9" s="37">
        <f>SUBTOTAL(109,儲蓄[[年度  ]])</f>
        <v>23000</v>
      </c>
      <c r="D9" s="37">
        <f>SUBTOTAL(109,儲蓄[[每月 ]])</f>
        <v>1916.6666666666667</v>
      </c>
    </row>
  </sheetData>
  <mergeCells count="4">
    <mergeCell ref="F2:K3"/>
    <mergeCell ref="B1:E1"/>
    <mergeCell ref="D2:E2"/>
    <mergeCell ref="B2:C2"/>
  </mergeCells>
  <phoneticPr fontId="31" type="noConversion"/>
  <dataValidations count="9">
    <dataValidation allowBlank="1" showInputMessage="1" showErrorMessage="1" prompt="此標題下方的欄會自動計算每月儲蓄" sqref="D3" xr:uid="{00000000-0002-0000-0700-000000000000}"/>
    <dataValidation allowBlank="1" showInputMessage="1" showErrorMessage="1" prompt="在此標題下方的欄中輸入年度儲蓄" sqref="C3" xr:uid="{00000000-0002-0000-0700-000001000000}"/>
    <dataValidation allowBlank="1" showInputMessage="1" showErrorMessage="1" prompt="在此標題下方的欄中輸入儲蓄項目" sqref="B3" xr:uid="{00000000-0002-0000-0700-000002000000}"/>
    <dataValidation allowBlank="1" showInputMessage="1" showErrorMessage="1" prompt="在此工作表的 [儲蓄] 表格中輸入詳細資料。儲存格 F2 為提示。儲存格 D2 會自動計算至今總現金流量" sqref="A1" xr:uid="{00000000-0002-0000-0700-000003000000}"/>
    <dataValidation allowBlank="1" showInputMessage="1" showErrorMessage="1" prompt="[自由支出] 工作表的瀏覽連結" sqref="G1" xr:uid="{00000000-0002-0000-0700-000004000000}"/>
    <dataValidation allowBlank="1" showInputMessage="1" showErrorMessage="1" prompt="[使用指南] 工作表的瀏覽連結" sqref="F1" xr:uid="{00000000-0002-0000-0700-000005000000}"/>
    <dataValidation allowBlank="1" showInputMessage="1" showErrorMessage="1" prompt="此儲存格為本工作表的標題。選取右側儲存格可瀏覽至其他工作表 (選取 F1 可瀏覽至 [使用指南] 工作表，選取 G1 可瀏覽至 [自由支出] 工作表)" sqref="B1:E1" xr:uid="{00000000-0002-0000-0700-000006000000}"/>
    <dataValidation allowBlank="1" showInputMessage="1" showErrorMessage="1" prompt="右側儲存格會自動計算至今總現金流量。在下表中輸入詳細資料" sqref="B2:C2" xr:uid="{00000000-0002-0000-0700-000007000000}"/>
    <dataValidation allowBlank="1" showInputMessage="1" showErrorMessage="1" prompt="此儲存格會自動計算至今總現金流量。右側儲存格為提示" sqref="D2:E2" xr:uid="{00000000-0002-0000-0700-000008000000}"/>
  </dataValidations>
  <hyperlinks>
    <hyperlink ref="G1" location="'年度現金流量'!A1" tooltip="選取以瀏覽至 [年度現金流量] 工作表" display="Navigation button for Annual Cash Flow worksheet is in this cell." xr:uid="{00000000-0004-0000-0700-000000000000}"/>
    <hyperlink ref="G1" location="自由支出!A1" tooltip="選取以瀏覽至 [自由支出] 工作表" display="DISCRETIONARY" xr:uid="{00000000-0004-0000-0700-000001000000}"/>
    <hyperlink ref="F1" location="使用指南!A1" tooltip="選取以瀏覽至 [使用指南] 工作表" display="Navigation button for Guide worksheet is in this cell." xr:uid="{00000000-0004-0000-0700-000002000000}"/>
    <hyperlink ref="H1" location="儲蓄!A1" tooltip="選取以瀏覽至此工作表中的儲存格 A1" display="SAVINGS" xr:uid="{B33078D2-FB4D-4F66-9D5A-CE5D5B056318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使用指南</vt:lpstr>
      <vt:lpstr>年度現金流量</vt:lpstr>
      <vt:lpstr>每月現金流量</vt:lpstr>
      <vt:lpstr>每日摘要</vt:lpstr>
      <vt:lpstr>收入</vt:lpstr>
      <vt:lpstr>支出</vt:lpstr>
      <vt:lpstr>自由支出</vt:lpstr>
      <vt:lpstr>儲蓄</vt:lpstr>
      <vt:lpstr>儲蓄!Print_Titles</vt:lpstr>
      <vt:lpstr>支出!Print_Titles</vt:lpstr>
      <vt:lpstr>收入!Print_Titles</vt:lpstr>
      <vt:lpstr>每日摘要!Print_Titles</vt:lpstr>
      <vt:lpstr>每月現金流量!Print_Titles</vt:lpstr>
      <vt:lpstr>自由支出!Print_Titles</vt:lpstr>
      <vt:lpstr>列標題區域1..D2.2</vt:lpstr>
      <vt:lpstr>列標題區域1..D2.3</vt:lpstr>
      <vt:lpstr>列標題區域1..D2.4</vt:lpstr>
      <vt:lpstr>列標題區域1..D2.5</vt:lpstr>
      <vt:lpstr>列標題區域1..D2.6</vt:lpstr>
      <vt:lpstr>列標題區域1..D2.7</vt:lpstr>
      <vt:lpstr>列標題區域1..D2.8</vt:lpstr>
      <vt:lpstr>列標題區域2..C4.2</vt:lpstr>
      <vt:lpstr>列標題區域3..G4.2</vt:lpstr>
      <vt:lpstr>列標題區域4..K4.2</vt:lpstr>
      <vt:lpstr>列標題區域5..O4.2</vt:lpstr>
      <vt:lpstr>列標題區域6..C6.2</vt:lpstr>
      <vt:lpstr>列標題區域7..G6.2</vt:lpstr>
      <vt:lpstr>列標題區域8..K6.2</vt:lpstr>
      <vt:lpstr>列標題區域9..O6.2</vt:lpstr>
      <vt:lpstr>標題3</vt:lpstr>
      <vt:lpstr>標題4</vt:lpstr>
      <vt:lpstr>標題5</vt:lpstr>
      <vt:lpstr>標題6</vt:lpstr>
      <vt:lpstr>標題7</vt:lpstr>
      <vt:lpstr>欄標題區域1..B6.1</vt:lpstr>
      <vt:lpstr>欄標題區域1..E8.4</vt:lpstr>
      <vt:lpstr>欄標題區域2..D6.1</vt:lpstr>
      <vt:lpstr>欄標題區域3..F6.1</vt:lpstr>
      <vt:lpstr>至今每月現金流量</vt:lpstr>
      <vt:lpstr>類型8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2018-11-09T08:42:00Z</dcterms:created>
  <dcterms:modified xsi:type="dcterms:W3CDTF">2018-11-09T08:42:00Z</dcterms:modified>
</cp:coreProperties>
</file>