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A322446-ACEB-4A92-9437-4FDADFF88750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損益" sheetId="1" r:id="rId1"/>
    <sheet name="營收" sheetId="3" r:id="rId2"/>
    <sheet name="營運支出" sheetId="2" r:id="rId3"/>
  </sheets>
  <definedNames>
    <definedName name="_xlnm.Print_Titles" localSheetId="0">損益!$4:$4</definedName>
    <definedName name="_xlnm.Print_Titles" localSheetId="1">營收!$3:$3</definedName>
    <definedName name="_xlnm.Print_Titles" localSheetId="2">營運支出!$3:$3</definedName>
    <definedName name="淨收益">損益!$O$9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M12" i="3"/>
  <c r="N12" i="3"/>
  <c r="O12" i="3"/>
  <c r="C12" i="3"/>
  <c r="E10" i="3"/>
  <c r="F10" i="3"/>
  <c r="G10" i="3"/>
  <c r="H10" i="3"/>
  <c r="I10" i="3"/>
  <c r="J10" i="3"/>
  <c r="K10" i="3"/>
  <c r="L10" i="3"/>
  <c r="M10" i="3"/>
  <c r="N10" i="3"/>
  <c r="D10" i="3"/>
  <c r="C10" i="3"/>
  <c r="C17" i="2"/>
  <c r="D17" i="2"/>
  <c r="E17" i="2"/>
  <c r="F17" i="2"/>
  <c r="G17" i="2"/>
  <c r="H17" i="2"/>
  <c r="I17" i="2"/>
  <c r="J17" i="2"/>
  <c r="K17" i="2"/>
  <c r="L17" i="2"/>
  <c r="M17" i="2"/>
  <c r="N17" i="2"/>
  <c r="C2" i="2" l="1"/>
  <c r="B1" i="2"/>
  <c r="B1" i="3" s="1"/>
  <c r="C2" i="3"/>
  <c r="N5" i="1" l="1"/>
  <c r="K5" i="1"/>
  <c r="G5" i="1"/>
  <c r="C5" i="1"/>
  <c r="O11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0" i="3" l="1"/>
  <c r="E5" i="1"/>
  <c r="E7" i="1" s="1"/>
  <c r="I5" i="1"/>
  <c r="I7" i="1" s="1"/>
  <c r="M5" i="1"/>
  <c r="M7" i="1" s="1"/>
  <c r="M9" i="1" s="1"/>
  <c r="D5" i="1"/>
  <c r="D7" i="1" s="1"/>
  <c r="D9" i="1" s="1"/>
  <c r="F5" i="1"/>
  <c r="F7" i="1" s="1"/>
  <c r="H5" i="1"/>
  <c r="H7" i="1" s="1"/>
  <c r="J5" i="1"/>
  <c r="J7" i="1" s="1"/>
  <c r="L5" i="1"/>
  <c r="L7" i="1" s="1"/>
  <c r="L9" i="1" s="1"/>
  <c r="O17" i="2"/>
  <c r="N7" i="1"/>
  <c r="C7" i="1"/>
  <c r="G7" i="1"/>
  <c r="K7" i="1"/>
  <c r="O5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<sst xmlns="http://schemas.openxmlformats.org/spreadsheetml/2006/main" count="76" uniqueCount="49">
  <si>
    <t>年份</t>
  </si>
  <si>
    <t>此儲存格是顯示毛利和總營運支出的折線圖。在下表中輸入資料。</t>
  </si>
  <si>
    <t>來自營運的收入</t>
  </si>
  <si>
    <t>利息收益 (支出)</t>
  </si>
  <si>
    <t>扣除所得稅前的淨收益</t>
  </si>
  <si>
    <t>所得稅支出</t>
  </si>
  <si>
    <t>淨收益</t>
  </si>
  <si>
    <t>損益表</t>
  </si>
  <si>
    <t>公司名稱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</si>
  <si>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</si>
  <si>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</si>
  <si>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</si>
  <si>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</si>
  <si>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</si>
  <si>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</si>
  <si>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</si>
  <si>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</si>
  <si>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</si>
  <si>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</si>
  <si>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</si>
  <si>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</si>
  <si>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YTD</t>
  </si>
  <si>
    <t>營收</t>
  </si>
  <si>
    <t>銷售</t>
  </si>
  <si>
    <t>銷貨退回 (減少)</t>
  </si>
  <si>
    <t>銷貨折扣 (減少)</t>
  </si>
  <si>
    <t>其他營收 1</t>
  </si>
  <si>
    <t>其他營收 2</t>
  </si>
  <si>
    <t>其他營收 3</t>
  </si>
  <si>
    <t>已售出貨物成本</t>
  </si>
  <si>
    <t>毛利</t>
  </si>
  <si>
    <t>損益表 - 營收</t>
  </si>
  <si>
    <t>營運支出</t>
  </si>
  <si>
    <t>薪資</t>
  </si>
  <si>
    <t>折舊</t>
  </si>
  <si>
    <t>房租</t>
  </si>
  <si>
    <t>辦公室用品</t>
  </si>
  <si>
    <t>公用事業</t>
  </si>
  <si>
    <t>電話</t>
  </si>
  <si>
    <t>保險</t>
  </si>
  <si>
    <t>旅遊</t>
  </si>
  <si>
    <t>保養</t>
  </si>
  <si>
    <t>廣告</t>
  </si>
  <si>
    <t>其他 1</t>
  </si>
  <si>
    <t>其他 2</t>
  </si>
  <si>
    <t>其他 3</t>
  </si>
  <si>
    <t>總營運支出</t>
  </si>
  <si>
    <t>損益表 - 營運支出</t>
  </si>
  <si>
    <t>淨銷售額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</si>
</sst>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 * #,##0_ ;_ * \-#,##0_ ;_ * &quot;-&quot;_ ;_ @_ "/>
    <numFmt numFmtId="177" formatCode="_-&quot;NT$&quot;* #,##0.00_ ;_-&quot;NT$&quot;* \-#,##0.00\ ;_-&quot;NT$&quot;* &quot;-&quot;??_ ;_-@_ "/>
    <numFmt numFmtId="178" formatCode="&quot;NT$&quot;#,##0_);\(&quot;NT$&quot;#,##0\)"/>
    <numFmt numFmtId="179" formatCode="&quot;NT$&quot;#,##0"/>
  </numFmts>
  <fonts count="18" x14ac:knownFonts="1">
    <font>
      <sz val="11"/>
      <color theme="2"/>
      <name val="Microsoft JhengHei UI"/>
      <family val="2"/>
      <charset val="136"/>
    </font>
    <font>
      <sz val="11"/>
      <color theme="2"/>
      <name val="Segoe UI"/>
      <family val="2"/>
      <scheme val="minor"/>
    </font>
    <font>
      <sz val="11"/>
      <color theme="2" tint="-0.749961851863155"/>
      <name val="Segoe UI"/>
      <family val="2"/>
      <scheme val="minor"/>
    </font>
    <font>
      <sz val="11"/>
      <name val="Segoe UI"/>
      <family val="2"/>
      <scheme val="minor"/>
    </font>
    <font>
      <sz val="9"/>
      <name val="細明體"/>
      <family val="3"/>
      <charset val="136"/>
      <scheme val="minor"/>
    </font>
    <font>
      <sz val="11"/>
      <color theme="0"/>
      <name val="Microsoft JhengHei UI"/>
      <family val="2"/>
      <charset val="136"/>
    </font>
    <font>
      <sz val="48"/>
      <color theme="0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sz val="11"/>
      <color theme="2"/>
      <name val="Microsoft JhengHei UI"/>
      <family val="2"/>
      <charset val="136"/>
    </font>
    <font>
      <sz val="20"/>
      <color theme="0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b/>
      <sz val="11"/>
      <color theme="2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48"/>
      <color theme="3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1"/>
      <name val="Microsoft JhengHei U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5"/>
      </bottom>
      <diagonal/>
    </border>
  </borders>
  <cellStyleXfs count="11">
    <xf numFmtId="0" fontId="0" fillId="2" borderId="0">
      <alignment vertical="center" wrapText="1"/>
    </xf>
    <xf numFmtId="177" fontId="16" fillId="0" borderId="0" applyFill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Alignment="0" applyProtection="0"/>
    <xf numFmtId="0" fontId="8" fillId="2" borderId="0" applyNumberFormat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176" fontId="3" fillId="0" borderId="0" applyFill="0" applyBorder="0" applyAlignment="0" applyProtection="0"/>
    <xf numFmtId="178" fontId="17" fillId="0" borderId="0" applyFill="0" applyBorder="0" applyAlignment="0" applyProtection="0"/>
    <xf numFmtId="9" fontId="1" fillId="0" borderId="0" applyFill="0" applyBorder="0" applyAlignment="0" applyProtection="0"/>
    <xf numFmtId="0" fontId="2" fillId="5" borderId="1" applyNumberFormat="0" applyAlignment="0" applyProtection="0"/>
  </cellStyleXfs>
  <cellXfs count="42">
    <xf numFmtId="0" fontId="0" fillId="2" borderId="0" xfId="0">
      <alignment vertical="center" wrapText="1"/>
    </xf>
    <xf numFmtId="0" fontId="5" fillId="2" borderId="0" xfId="0" applyFont="1" applyFill="1">
      <alignment vertical="center" wrapText="1"/>
    </xf>
    <xf numFmtId="0" fontId="8" fillId="2" borderId="0" xfId="0" applyFont="1">
      <alignment vertical="center" wrapText="1"/>
    </xf>
    <xf numFmtId="0" fontId="5" fillId="2" borderId="0" xfId="0" applyFont="1" applyFill="1" applyAlignment="1">
      <alignment wrapText="1"/>
    </xf>
    <xf numFmtId="0" fontId="8" fillId="2" borderId="0" xfId="0" applyFont="1" applyAlignment="1">
      <alignment wrapText="1"/>
    </xf>
    <xf numFmtId="0" fontId="8" fillId="2" borderId="0" xfId="0" applyFont="1" applyAlignment="1">
      <alignment horizontal="right" wrapText="1"/>
    </xf>
    <xf numFmtId="0" fontId="8" fillId="2" borderId="0" xfId="0" applyFont="1" applyFill="1" applyBorder="1" applyAlignment="1">
      <alignment horizontal="left" vertical="center" indent="1"/>
    </xf>
    <xf numFmtId="178" fontId="8" fillId="2" borderId="0" xfId="8" applyFont="1" applyFill="1" applyBorder="1" applyAlignment="1">
      <alignment vertical="center"/>
    </xf>
    <xf numFmtId="178" fontId="8" fillId="2" borderId="0" xfId="8" applyFont="1" applyFill="1" applyBorder="1" applyAlignment="1">
      <alignment horizontal="right" vertical="center" indent="1"/>
    </xf>
    <xf numFmtId="0" fontId="8" fillId="2" borderId="0" xfId="0" applyFont="1" applyFill="1" applyBorder="1">
      <alignment vertical="center" wrapText="1"/>
    </xf>
    <xf numFmtId="0" fontId="5" fillId="6" borderId="0" xfId="0" applyFont="1" applyFill="1" applyBorder="1">
      <alignment vertical="center" wrapText="1"/>
    </xf>
    <xf numFmtId="0" fontId="13" fillId="3" borderId="0" xfId="0" applyFont="1" applyFill="1" applyBorder="1" applyAlignment="1">
      <alignment horizontal="left" vertical="center" indent="1"/>
    </xf>
    <xf numFmtId="0" fontId="15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left" vertical="center" indent="1"/>
    </xf>
    <xf numFmtId="178" fontId="10" fillId="2" borderId="0" xfId="8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indent="1"/>
    </xf>
    <xf numFmtId="178" fontId="5" fillId="2" borderId="0" xfId="8" applyFont="1" applyFill="1" applyBorder="1" applyAlignment="1">
      <alignment vertical="center"/>
    </xf>
    <xf numFmtId="178" fontId="5" fillId="2" borderId="0" xfId="8" applyFont="1" applyFill="1" applyBorder="1" applyAlignment="1">
      <alignment horizontal="right" vertical="center" indent="1"/>
    </xf>
    <xf numFmtId="178" fontId="10" fillId="2" borderId="0" xfId="8" applyFont="1" applyFill="1" applyBorder="1" applyAlignment="1">
      <alignment vertical="center"/>
    </xf>
    <xf numFmtId="178" fontId="10" fillId="2" borderId="0" xfId="8" applyFont="1" applyFill="1" applyBorder="1" applyAlignment="1">
      <alignment horizontal="right" vertical="center" indent="1"/>
    </xf>
    <xf numFmtId="0" fontId="13" fillId="4" borderId="0" xfId="0" applyFont="1" applyFill="1" applyBorder="1" applyAlignment="1">
      <alignment horizontal="left" vertical="center" indent="1"/>
    </xf>
    <xf numFmtId="178" fontId="13" fillId="4" borderId="0" xfId="8" applyFont="1" applyFill="1" applyBorder="1" applyAlignment="1">
      <alignment vertical="center"/>
    </xf>
    <xf numFmtId="178" fontId="13" fillId="4" borderId="0" xfId="8" applyFont="1" applyFill="1" applyBorder="1" applyAlignment="1">
      <alignment horizontal="right" vertical="center" indent="1"/>
    </xf>
    <xf numFmtId="178" fontId="8" fillId="2" borderId="0" xfId="8" applyNumberFormat="1" applyFont="1" applyFill="1" applyBorder="1" applyAlignment="1">
      <alignment vertical="center" wrapText="1"/>
    </xf>
    <xf numFmtId="178" fontId="8" fillId="6" borderId="0" xfId="0" applyNumberFormat="1" applyFont="1" applyFill="1" applyBorder="1" applyAlignment="1">
      <alignment vertical="center" wrapText="1"/>
    </xf>
    <xf numFmtId="178" fontId="8" fillId="2" borderId="0" xfId="0" applyNumberFormat="1" applyFont="1" applyFill="1" applyBorder="1" applyAlignment="1">
      <alignment vertical="center" wrapText="1"/>
    </xf>
    <xf numFmtId="178" fontId="8" fillId="6" borderId="0" xfId="8" applyNumberFormat="1" applyFont="1" applyFill="1" applyBorder="1" applyAlignment="1">
      <alignment vertical="center" wrapText="1"/>
    </xf>
    <xf numFmtId="178" fontId="13" fillId="3" borderId="0" xfId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5" fillId="2" borderId="0" xfId="0" applyNumberFormat="1" applyFont="1" applyFill="1">
      <alignment vertical="center" wrapText="1"/>
    </xf>
    <xf numFmtId="178" fontId="12" fillId="2" borderId="0" xfId="0" applyNumberFormat="1" applyFont="1" applyFill="1" applyBorder="1" applyAlignment="1">
      <alignment vertical="center"/>
    </xf>
    <xf numFmtId="178" fontId="13" fillId="2" borderId="0" xfId="0" applyNumberFormat="1" applyFont="1" applyFill="1" applyAlignment="1">
      <alignment vertical="center" wrapText="1"/>
    </xf>
    <xf numFmtId="0" fontId="10" fillId="2" borderId="2" xfId="0" applyFont="1" applyBorder="1" applyAlignment="1"/>
    <xf numFmtId="0" fontId="10" fillId="2" borderId="2" xfId="0" applyFont="1" applyBorder="1" applyAlignment="1">
      <alignment horizontal="right"/>
    </xf>
    <xf numFmtId="0" fontId="5" fillId="2" borderId="0" xfId="0" applyFont="1" applyFill="1" applyBorder="1" applyAlignment="1">
      <alignment wrapText="1"/>
    </xf>
    <xf numFmtId="0" fontId="5" fillId="2" borderId="0" xfId="0" applyFont="1" applyAlignment="1">
      <alignment horizontal="right"/>
    </xf>
    <xf numFmtId="0" fontId="15" fillId="2" borderId="0" xfId="0" applyFont="1" applyFill="1" applyAlignment="1">
      <alignment horizontal="center" vertical="center" wrapText="1"/>
    </xf>
    <xf numFmtId="0" fontId="9" fillId="2" borderId="0" xfId="3" applyFont="1" applyAlignment="1">
      <alignment vertical="top"/>
    </xf>
    <xf numFmtId="0" fontId="11" fillId="4" borderId="0" xfId="0" applyFont="1" applyFill="1" applyBorder="1" applyAlignment="1">
      <alignment horizontal="right" indent="1"/>
    </xf>
    <xf numFmtId="179" fontId="14" fillId="4" borderId="0" xfId="0" applyNumberFormat="1" applyFont="1" applyFill="1" applyBorder="1" applyAlignment="1">
      <alignment horizontal="right" vertical="center" indent="1"/>
    </xf>
    <xf numFmtId="0" fontId="6" fillId="2" borderId="0" xfId="2" applyFont="1" applyAlignment="1">
      <alignment horizontal="left" vertical="center"/>
    </xf>
    <xf numFmtId="0" fontId="7" fillId="2" borderId="0" xfId="6" applyFont="1" applyBorder="1" applyAlignment="1">
      <alignment horizontal="left"/>
    </xf>
  </cellXfs>
  <cellStyles count="11">
    <cellStyle name="一般" xfId="0" builtinId="0" customBuiltin="1"/>
    <cellStyle name="千分位[0]" xfId="7" builtinId="6" customBuiltin="1"/>
    <cellStyle name="百分比" xfId="9" builtinId="5" customBuiltin="1"/>
    <cellStyle name="貨幣" xfId="1" builtinId="4" customBuiltin="1"/>
    <cellStyle name="貨幣 [0]" xfId="8" builtinId="7" customBuiltin="1"/>
    <cellStyle name="備註" xfId="10" builtinId="10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8" formatCode="&quot;NT$&quot;#,##0_);\(&quot;NT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numFmt numFmtId="178" formatCode="&quot;NT$&quot;#,##0_);\(&quot;NT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Microsoft JhengHei UI"/>
        <family val="2"/>
        <charset val="136"/>
        <scheme val="none"/>
      </font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損益" defaultPivotStyle="PivotStyleLight16">
    <tableStyle name="支出" pivot="0" count="7" xr9:uid="{00000000-0011-0000-FFFF-FFFF00000000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ColumnStripe" dxfId="70"/>
      <tableStyleElement type="secondColumnStripe" dxfId="69"/>
    </tableStyle>
    <tableStyle name="損益" pivot="0" count="7" xr9:uid="{00000000-0011-0000-FFFF-FFFF01000000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ColumnStripe" dxfId="63"/>
      <tableStyleElement type="second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營收!$B$12</c:f>
              <c:strCache>
                <c:ptCount val="1"/>
                <c:pt idx="0">
                  <c:v>毛利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營收!$C$12:$N$12</c:f>
              <c:numCache>
                <c:formatCode>"NT$"#,##0_);\("NT$"#,##0\)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營運支出!$B$17</c:f>
              <c:strCache>
                <c:ptCount val="1"/>
                <c:pt idx="0">
                  <c:v>總營運支出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營運支出!$C$17:$N$17</c:f>
              <c:numCache>
                <c:formatCode>"NT$"#,##0_);\("NT$"#,##0\)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NT$&quot;#,##0_);\(&quot;NT$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</c:legendEntry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47622</xdr:colOff>
      <xdr:row>2</xdr:row>
      <xdr:rowOff>85725</xdr:rowOff>
    </xdr:from>
    <xdr:to>
      <xdr:col>14</xdr:col>
      <xdr:colOff>1752599</xdr:colOff>
      <xdr:row>2</xdr:row>
      <xdr:rowOff>1285875</xdr:rowOff>
    </xdr:to>
    <xdr:graphicFrame macro="">
      <xdr:nvGraphicFramePr>
        <xdr:cNvPr id="3" name="圖表 2" descr="顯示毛利和總營運支出的折線圖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營收" displayName="營收" ref="B3:O10" totalsRowCount="1" headerRowDxfId="61" dataDxfId="60" totalsRowDxfId="59">
  <autoFilter ref="B3:O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營收" totalsRowLabel="淨銷售額" dataDxfId="58" totalsRowDxfId="57"/>
    <tableColumn id="2" xr3:uid="{00000000-0010-0000-0000-000002000000}" name="1 月" totalsRowFunction="custom" dataDxfId="56" totalsRowDxfId="55">
      <totalsRowFormula>IF(SUM(C4:C9)=0,"",SUM(C4:C9))</totalsRowFormula>
    </tableColumn>
    <tableColumn id="3" xr3:uid="{00000000-0010-0000-0000-000003000000}" name="2 月" totalsRowFunction="custom" dataDxfId="54" totalsRowDxfId="53">
      <totalsRowFormula>IF(SUM(D4:D9)=0,"",SUM(D4:D9))</totalsRowFormula>
    </tableColumn>
    <tableColumn id="4" xr3:uid="{00000000-0010-0000-0000-000004000000}" name="3 月" totalsRowFunction="custom" dataDxfId="52" totalsRowDxfId="51">
      <totalsRowFormula>IF(SUM(E4:E9)=0,"",SUM(E4:E9))</totalsRowFormula>
    </tableColumn>
    <tableColumn id="5" xr3:uid="{00000000-0010-0000-0000-000005000000}" name="4 月" totalsRowFunction="custom" dataDxfId="50" totalsRowDxfId="49">
      <totalsRowFormula>IF(SUM(F4:F9)=0,"",SUM(F4:F9))</totalsRowFormula>
    </tableColumn>
    <tableColumn id="6" xr3:uid="{00000000-0010-0000-0000-000006000000}" name="5 月" totalsRowFunction="custom" dataDxfId="48" totalsRowDxfId="47">
      <totalsRowFormula>IF(SUM(G4:G9)=0,"",SUM(G4:G9))</totalsRowFormula>
    </tableColumn>
    <tableColumn id="7" xr3:uid="{00000000-0010-0000-0000-000007000000}" name="6 月" totalsRowFunction="custom" dataDxfId="46" totalsRowDxfId="45">
      <totalsRowFormula>IF(SUM(H4:H9)=0,"",SUM(H4:H9))</totalsRowFormula>
    </tableColumn>
    <tableColumn id="8" xr3:uid="{00000000-0010-0000-0000-000008000000}" name="7 月" totalsRowFunction="custom" dataDxfId="44" totalsRowDxfId="43">
      <totalsRowFormula>IF(SUM(I4:I9)=0,"",SUM(I4:I9))</totalsRowFormula>
    </tableColumn>
    <tableColumn id="9" xr3:uid="{00000000-0010-0000-0000-000009000000}" name="8 月" totalsRowFunction="custom" dataDxfId="42" totalsRowDxfId="41">
      <totalsRowFormula>IF(SUM(J4:J9)=0,"",SUM(J4:J9))</totalsRowFormula>
    </tableColumn>
    <tableColumn id="10" xr3:uid="{00000000-0010-0000-0000-00000A000000}" name="9 月" totalsRowFunction="custom" dataDxfId="40" totalsRowDxfId="39">
      <totalsRowFormula>IF(SUM(K4:K9)=0,"",SUM(K4:K9))</totalsRowFormula>
    </tableColumn>
    <tableColumn id="11" xr3:uid="{00000000-0010-0000-0000-00000B000000}" name="10 月" totalsRowFunction="custom" dataDxfId="38" totalsRowDxfId="37">
      <totalsRowFormula>IF(SUM(L4:L9)=0,"",SUM(L4:L9))</totalsRowFormula>
    </tableColumn>
    <tableColumn id="12" xr3:uid="{00000000-0010-0000-0000-00000C000000}" name="11 月" totalsRowFunction="custom" dataDxfId="36" totalsRowDxfId="35">
      <totalsRowFormula>IF(SUM(M4:M9)=0,"",SUM(M4:M9))</totalsRowFormula>
    </tableColumn>
    <tableColumn id="13" xr3:uid="{00000000-0010-0000-0000-00000D000000}" name="12 月" totalsRowFunction="custom" dataDxfId="34" totalsRowDxfId="33">
      <totalsRowFormula>IF(SUM(N4:N9)=0,"",SUM(N4:N9))</totalsRowFormula>
    </tableColumn>
    <tableColumn id="14" xr3:uid="{00000000-0010-0000-0000-00000E000000}" name="YTD" totalsRowFunction="sum" dataDxfId="32" totalsRowDxfId="31">
      <calculatedColumnFormula>SUM(C4:N4)</calculatedColumnFormula>
    </tableColumn>
  </tableColumns>
  <tableStyleInfo name="損益" showFirstColumn="0" showLastColumn="0" showRowStripes="1" showColumnStripes="0"/>
  <extLst>
    <ext xmlns:x14="http://schemas.microsoft.com/office/spreadsheetml/2009/9/main" uri="{504A1905-F514-4f6f-8877-14C23A59335A}">
      <x14:table altTextSummary="在此表格中輸入每個月份的營收。系統會自動計算年初至今金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支出" displayName="支出" ref="B3:O17" totalsRowCount="1" headerRowDxfId="30" dataDxfId="29" totalsRowDxfId="28">
  <autoFilter ref="B3:O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營運支出" totalsRowLabel="總營運支出" dataDxfId="27" totalsRowDxfId="26"/>
    <tableColumn id="2" xr3:uid="{00000000-0010-0000-0100-000002000000}" name="1 月" totalsRowFunction="custom" dataDxfId="25" totalsRowDxfId="24">
      <totalsRowFormula>IF(SUM(C4:C16)=0,"",SUM(C4:C16))</totalsRowFormula>
    </tableColumn>
    <tableColumn id="3" xr3:uid="{00000000-0010-0000-0100-000003000000}" name="2 月" totalsRowFunction="custom" dataDxfId="23" totalsRowDxfId="22">
      <totalsRowFormula>IF(SUM(D4:D16)=0,"",SUM(D4:D16))</totalsRowFormula>
    </tableColumn>
    <tableColumn id="4" xr3:uid="{00000000-0010-0000-0100-000004000000}" name="3 月" totalsRowFunction="custom" dataDxfId="21" totalsRowDxfId="20">
      <totalsRowFormula>IF(SUM(E4:E16)=0,"",SUM(E4:E16))</totalsRowFormula>
    </tableColumn>
    <tableColumn id="5" xr3:uid="{00000000-0010-0000-0100-000005000000}" name="4 月" totalsRowFunction="custom" dataDxfId="19" totalsRowDxfId="18">
      <totalsRowFormula>IF(SUM(F4:F16)=0,"",SUM(F4:F16))</totalsRowFormula>
    </tableColumn>
    <tableColumn id="6" xr3:uid="{00000000-0010-0000-0100-000006000000}" name="5 月" totalsRowFunction="custom" dataDxfId="17" totalsRowDxfId="16">
      <totalsRowFormula>IF(SUM(G4:G16)=0,"",SUM(G4:G16))</totalsRowFormula>
    </tableColumn>
    <tableColumn id="7" xr3:uid="{00000000-0010-0000-0100-000007000000}" name="6 月" totalsRowFunction="custom" dataDxfId="15" totalsRowDxfId="14">
      <totalsRowFormula>IF(SUM(H4:H16)=0,"",SUM(H4:H16))</totalsRowFormula>
    </tableColumn>
    <tableColumn id="8" xr3:uid="{00000000-0010-0000-0100-000008000000}" name="7 月" totalsRowFunction="custom" dataDxfId="13" totalsRowDxfId="12">
      <totalsRowFormula>IF(SUM(I4:I16)=0,"",SUM(I4:I16))</totalsRowFormula>
    </tableColumn>
    <tableColumn id="9" xr3:uid="{00000000-0010-0000-0100-000009000000}" name="8 月" totalsRowFunction="custom" dataDxfId="11" totalsRowDxfId="10">
      <totalsRowFormula>IF(SUM(J4:J16)=0,"",SUM(J4:J16))</totalsRowFormula>
    </tableColumn>
    <tableColumn id="10" xr3:uid="{00000000-0010-0000-0100-00000A000000}" name="9 月" totalsRowFunction="custom" dataDxfId="9" totalsRowDxfId="8">
      <totalsRowFormula>IF(SUM(K4:K16)=0,"",SUM(K4:K16))</totalsRowFormula>
    </tableColumn>
    <tableColumn id="11" xr3:uid="{00000000-0010-0000-0100-00000B000000}" name="10 月" totalsRowFunction="custom" dataDxfId="7" totalsRowDxfId="6">
      <totalsRowFormula>IF(SUM(L4:L16)=0,"",SUM(L4:L16))</totalsRowFormula>
    </tableColumn>
    <tableColumn id="12" xr3:uid="{00000000-0010-0000-0100-00000C000000}" name="11 月" totalsRowFunction="custom" dataDxfId="5" totalsRowDxfId="4">
      <totalsRowFormula>IF(SUM(M4:M16)=0,"",SUM(M4:M16))</totalsRowFormula>
    </tableColumn>
    <tableColumn id="13" xr3:uid="{00000000-0010-0000-0100-00000D000000}" name="12 月" totalsRowFunction="custom" dataDxfId="3" totalsRowDxfId="2">
      <totalsRowFormula>IF(SUM(N4:N16)=0,"",SUM(N4:N16))</totalsRowFormula>
    </tableColumn>
    <tableColumn id="14" xr3:uid="{00000000-0010-0000-0100-00000E000000}" name="YTD" totalsRowFunction="sum" dataDxfId="1" totalsRowDxfId="0">
      <calculatedColumnFormula>SUM(C4:N4)</calculatedColumnFormula>
    </tableColumn>
  </tableColumns>
  <tableStyleInfo name="支出" showFirstColumn="0" showLastColumn="0" showRowStripes="1" showColumnStripes="0"/>
  <extLst>
    <ext xmlns:x14="http://schemas.microsoft.com/office/spreadsheetml/2009/9/main" uri="{504A1905-F514-4f6f-8877-14C23A59335A}">
      <x14:table altTextSummary="在此表格中輸入每個月份的營運支出。系統會自動計算年初至今金額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25"/>
  <cols>
    <col min="1" max="1" width="2" style="2" customWidth="1"/>
    <col min="2" max="2" width="27.77734375" style="2" customWidth="1"/>
    <col min="3" max="14" width="11.33203125" style="2" customWidth="1"/>
    <col min="15" max="15" width="20.44140625" style="2" customWidth="1"/>
    <col min="16" max="16" width="2.77734375" style="2" customWidth="1"/>
    <col min="17" max="16384" width="8.88671875" style="2"/>
  </cols>
  <sheetData>
    <row r="1" spans="1:15" ht="30" customHeight="1" x14ac:dyDescent="0.25">
      <c r="A1" s="1"/>
      <c r="B1" s="40" t="s">
        <v>0</v>
      </c>
      <c r="C1" s="41" t="s">
        <v>7</v>
      </c>
      <c r="D1" s="41"/>
      <c r="E1" s="41"/>
      <c r="F1" s="41"/>
      <c r="G1" s="41"/>
      <c r="H1" s="41"/>
      <c r="I1" s="41"/>
      <c r="J1" s="41"/>
      <c r="K1" s="41"/>
      <c r="L1" s="38" t="s">
        <v>6</v>
      </c>
      <c r="M1" s="38"/>
      <c r="N1" s="38"/>
      <c r="O1" s="38"/>
    </row>
    <row r="2" spans="1:15" ht="65.099999999999994" customHeight="1" x14ac:dyDescent="0.25">
      <c r="A2" s="1"/>
      <c r="B2" s="40"/>
      <c r="C2" s="37" t="s">
        <v>8</v>
      </c>
      <c r="D2" s="37"/>
      <c r="E2" s="37"/>
      <c r="F2" s="37"/>
      <c r="G2" s="37"/>
      <c r="H2" s="37"/>
      <c r="I2" s="37"/>
      <c r="J2" s="37"/>
      <c r="K2" s="37"/>
      <c r="L2" s="39">
        <f>淨收益</f>
        <v>72450.139999999985</v>
      </c>
      <c r="M2" s="39"/>
      <c r="N2" s="39"/>
      <c r="O2" s="39"/>
    </row>
    <row r="3" spans="1:15" ht="105" customHeight="1" x14ac:dyDescent="0.25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4" customFormat="1" ht="39.950000000000003" customHeight="1" thickBot="1" x14ac:dyDescent="0.3">
      <c r="A4" s="3"/>
      <c r="B4" s="12"/>
      <c r="C4" s="32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2" t="s">
        <v>14</v>
      </c>
      <c r="I4" s="32" t="s">
        <v>15</v>
      </c>
      <c r="J4" s="32" t="s">
        <v>16</v>
      </c>
      <c r="K4" s="32" t="s">
        <v>17</v>
      </c>
      <c r="L4" s="32" t="s">
        <v>18</v>
      </c>
      <c r="M4" s="32" t="s">
        <v>19</v>
      </c>
      <c r="N4" s="32" t="s">
        <v>20</v>
      </c>
      <c r="O4" s="33" t="s">
        <v>21</v>
      </c>
    </row>
    <row r="5" spans="1:15" ht="30" customHeight="1" x14ac:dyDescent="0.25">
      <c r="A5" s="1"/>
      <c r="B5" s="13" t="s">
        <v>2</v>
      </c>
      <c r="C5" s="14">
        <f>IFERROR(營收!C12-支出[[#Totals],[1 月]],"")</f>
        <v>14159</v>
      </c>
      <c r="D5" s="14">
        <f>IFERROR(營收!D12-支出[[#Totals],[2 月]],"")</f>
        <v>24980.75</v>
      </c>
      <c r="E5" s="14">
        <f>IFERROR(營收!E12-支出[[#Totals],[3 月]],"")</f>
        <v>15642.18</v>
      </c>
      <c r="F5" s="14">
        <f>IFERROR(營收!F12-支出[[#Totals],[4 月]],"")</f>
        <v>-17559.510000000002</v>
      </c>
      <c r="G5" s="14">
        <f>IFERROR(營收!G12-支出[[#Totals],[5 月]],"")</f>
        <v>17043.969999999998</v>
      </c>
      <c r="H5" s="14">
        <f>IFERROR(營收!H12-支出[[#Totals],[6 月]],"")</f>
        <v>19215.589999999997</v>
      </c>
      <c r="I5" s="14">
        <f>IFERROR(營收!I12-支出[[#Totals],[7 月]],"")</f>
        <v>19082.359999999997</v>
      </c>
      <c r="J5" s="14" t="str">
        <f>IFERROR(營收!J12-支出[[#Totals],[8 月]],"")</f>
        <v/>
      </c>
      <c r="K5" s="14" t="str">
        <f>IFERROR(營收!K12-支出[[#Totals],[9 月]],"")</f>
        <v/>
      </c>
      <c r="L5" s="14" t="str">
        <f>IFERROR(營收!L12-支出[[#Totals],[10 月]],"")</f>
        <v/>
      </c>
      <c r="M5" s="14" t="str">
        <f>IFERROR(營收!M12-支出[[#Totals],[11 月]],"")</f>
        <v/>
      </c>
      <c r="N5" s="14" t="str">
        <f>IFERROR(營收!N12-支出[[#Totals],[12 月]],"")</f>
        <v/>
      </c>
      <c r="O5" s="14">
        <f>IFERROR(營收!O12-支出[[#Totals],[YTD]],"")</f>
        <v>134210.34000000003</v>
      </c>
    </row>
    <row r="6" spans="1:15" ht="30" customHeight="1" x14ac:dyDescent="0.25">
      <c r="A6" s="1"/>
      <c r="B6" s="15" t="s">
        <v>3</v>
      </c>
      <c r="C6" s="16">
        <v>-100</v>
      </c>
      <c r="D6" s="16">
        <v>-105</v>
      </c>
      <c r="E6" s="16">
        <v>-110.25</v>
      </c>
      <c r="F6" s="16">
        <v>-115.76</v>
      </c>
      <c r="G6" s="16">
        <v>-121.55</v>
      </c>
      <c r="H6" s="16">
        <v>-127.63</v>
      </c>
      <c r="I6" s="16">
        <v>-134.01</v>
      </c>
      <c r="J6" s="16"/>
      <c r="K6" s="16"/>
      <c r="L6" s="16"/>
      <c r="M6" s="16"/>
      <c r="N6" s="16"/>
      <c r="O6" s="17">
        <f t="shared" ref="O6:O8" si="0">SUM(C6:N6)</f>
        <v>-814.19999999999993</v>
      </c>
    </row>
    <row r="7" spans="1:15" ht="30" customHeight="1" x14ac:dyDescent="0.25">
      <c r="A7" s="1"/>
      <c r="B7" s="13" t="s">
        <v>4</v>
      </c>
      <c r="C7" s="18">
        <f>IFERROR(C5+C6,"")</f>
        <v>14059</v>
      </c>
      <c r="D7" s="18">
        <f t="shared" ref="D7:N7" si="1">IFERROR(D5+D6,"")</f>
        <v>24875.75</v>
      </c>
      <c r="E7" s="18">
        <f t="shared" si="1"/>
        <v>15531.93</v>
      </c>
      <c r="F7" s="18">
        <f t="shared" si="1"/>
        <v>-17675.27</v>
      </c>
      <c r="G7" s="18">
        <f t="shared" si="1"/>
        <v>16922.419999999998</v>
      </c>
      <c r="H7" s="18">
        <f t="shared" si="1"/>
        <v>19087.959999999995</v>
      </c>
      <c r="I7" s="18">
        <f t="shared" si="1"/>
        <v>18948.349999999999</v>
      </c>
      <c r="J7" s="18" t="str">
        <f t="shared" si="1"/>
        <v/>
      </c>
      <c r="K7" s="18" t="str">
        <f t="shared" si="1"/>
        <v/>
      </c>
      <c r="L7" s="18" t="str">
        <f t="shared" si="1"/>
        <v/>
      </c>
      <c r="M7" s="18" t="str">
        <f t="shared" si="1"/>
        <v/>
      </c>
      <c r="N7" s="18" t="str">
        <f t="shared" si="1"/>
        <v/>
      </c>
      <c r="O7" s="19">
        <f t="shared" si="0"/>
        <v>91750.139999999985</v>
      </c>
    </row>
    <row r="8" spans="1:15" ht="30" customHeight="1" x14ac:dyDescent="0.25">
      <c r="A8" s="1"/>
      <c r="B8" s="15" t="s">
        <v>5</v>
      </c>
      <c r="C8" s="16">
        <v>2400</v>
      </c>
      <c r="D8" s="16">
        <v>2500</v>
      </c>
      <c r="E8" s="16">
        <v>2600</v>
      </c>
      <c r="F8" s="16">
        <v>2700</v>
      </c>
      <c r="G8" s="16">
        <v>2900</v>
      </c>
      <c r="H8" s="16">
        <v>3000</v>
      </c>
      <c r="I8" s="16">
        <v>3200</v>
      </c>
      <c r="J8" s="16"/>
      <c r="K8" s="16"/>
      <c r="L8" s="16"/>
      <c r="M8" s="16"/>
      <c r="N8" s="16"/>
      <c r="O8" s="17">
        <f t="shared" si="0"/>
        <v>19300</v>
      </c>
    </row>
    <row r="9" spans="1:15" ht="30" customHeight="1" x14ac:dyDescent="0.25">
      <c r="A9" s="1"/>
      <c r="B9" s="20" t="s">
        <v>6</v>
      </c>
      <c r="C9" s="21">
        <f>IFERROR(C7-C8,"")</f>
        <v>11659</v>
      </c>
      <c r="D9" s="21">
        <f t="shared" ref="D9:O9" si="2">IFERROR(D7-D8,"")</f>
        <v>22375.75</v>
      </c>
      <c r="E9" s="21">
        <f t="shared" si="2"/>
        <v>12931.93</v>
      </c>
      <c r="F9" s="21">
        <f t="shared" si="2"/>
        <v>-20375.27</v>
      </c>
      <c r="G9" s="21">
        <f t="shared" si="2"/>
        <v>14022.419999999998</v>
      </c>
      <c r="H9" s="21">
        <f t="shared" si="2"/>
        <v>16087.959999999995</v>
      </c>
      <c r="I9" s="21">
        <f t="shared" si="2"/>
        <v>15748.349999999999</v>
      </c>
      <c r="J9" s="21" t="str">
        <f t="shared" si="2"/>
        <v/>
      </c>
      <c r="K9" s="21" t="str">
        <f t="shared" si="2"/>
        <v/>
      </c>
      <c r="L9" s="21" t="str">
        <f t="shared" si="2"/>
        <v/>
      </c>
      <c r="M9" s="21" t="str">
        <f t="shared" si="2"/>
        <v/>
      </c>
      <c r="N9" s="21" t="str">
        <f t="shared" si="2"/>
        <v/>
      </c>
      <c r="O9" s="22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phoneticPr fontId="4" type="noConversion"/>
  <dataValidations xWindow="289" yWindow="599" count="11">
    <dataValidation allowBlank="1" showInputMessage="1" showErrorMessage="1" prompt="在此工作表中建立損益表。在儲存格B1中輸入年份，並在儲存格C2中輸入公司名稱。淨收益會在儲存格L2中自訂計算。圖表位於儲存格B3" sqref="A1" xr:uid="{00000000-0002-0000-0000-000000000000}"/>
    <dataValidation allowBlank="1" showInputMessage="1" prompt="此儲存格為本工作表的標題。在下方儲存格中輸入公司名稱" sqref="C1:K1" xr:uid="{00000000-0002-0000-0000-000001000000}"/>
    <dataValidation allowBlank="1" showInputMessage="1" showErrorMessage="1" prompt="淨收益會在下方儲存格中自訂計算" sqref="L1:O1" xr:uid="{00000000-0002-0000-0000-000002000000}"/>
    <dataValidation allowBlank="1" showInputMessage="1" showErrorMessage="1" prompt="右側儲存格會自動計算來自營運的收入。在儲存格 C6 到 O6 中輸入視為支出的利息收益" sqref="B5" xr:uid="{00000000-0002-0000-0000-000003000000}"/>
    <dataValidation allowBlank="1" showInputMessage="1" showErrorMessage="1" prompt="在右側儲存格中輸入視為支出的利息收益。儲存格 C7 到 O7 中會自動計算扣除所得稅前的淨收益" sqref="B6" xr:uid="{00000000-0002-0000-0000-000004000000}"/>
    <dataValidation allowBlank="1" showInputMessage="1" showErrorMessage="1" prompt="右側儲存格會自動計算扣除所得稅前的淨收益。在儲存格 C8 到 O8 中輸入所得稅支出" sqref="B7" xr:uid="{00000000-0002-0000-0000-000005000000}"/>
    <dataValidation allowBlank="1" showInputMessage="1" showErrorMessage="1" prompt="在右側儲存格中輸入所得稅支出。儲存格 C9 到 O9 中會自動計算淨收益" sqref="B8" xr:uid="{00000000-0002-0000-0000-000006000000}"/>
    <dataValidation allowBlank="1" showInputMessage="1" showErrorMessage="1" prompt="右側儲存格會自動計算淨收益" sqref="B9" xr:uid="{00000000-0002-0000-0000-000007000000}"/>
    <dataValidation allowBlank="1" showInputMessage="1" showErrorMessage="1" prompt="在此儲存格中輸入年份" sqref="B1" xr:uid="{00000000-0002-0000-0000-000008000000}"/>
    <dataValidation allowBlank="1" showInputMessage="1" showErrorMessage="1" prompt="此儲存格會自動計算淨收益。在營收表格中輸入營收詳細資料，並在支出表格中輸入營運支出" sqref="L2:O2" xr:uid="{00000000-0002-0000-0000-000009000000}"/>
    <dataValidation allowBlank="1" showInputMessage="1" showErrorMessage="1" prompt="在此儲存格中輸入公司名稱。右側儲存格會自動計算淨收益" sqref="C2:K2" xr:uid="{00000000-0002-0000-0000-00000A000000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12"/>
  <sheetViews>
    <sheetView showGridLines="0" workbookViewId="0"/>
  </sheetViews>
  <sheetFormatPr defaultRowHeight="30" customHeight="1" x14ac:dyDescent="0.25"/>
  <cols>
    <col min="1" max="1" width="2" style="2" customWidth="1"/>
    <col min="2" max="2" width="27.77734375" style="2" customWidth="1"/>
    <col min="3" max="14" width="11.33203125" style="2" customWidth="1"/>
    <col min="15" max="15" width="20.44140625" style="2" customWidth="1"/>
    <col min="16" max="16" width="2.77734375" style="2" customWidth="1"/>
    <col min="17" max="16384" width="8.88671875" style="2"/>
  </cols>
  <sheetData>
    <row r="1" spans="1:15" ht="30" customHeight="1" x14ac:dyDescent="0.25">
      <c r="A1" s="29"/>
      <c r="B1" s="40" t="str">
        <f>營運支出!B1:B2</f>
        <v>年份</v>
      </c>
      <c r="C1" s="41" t="s">
        <v>31</v>
      </c>
      <c r="D1" s="41"/>
      <c r="E1" s="41"/>
      <c r="F1" s="41"/>
      <c r="G1" s="41"/>
      <c r="H1" s="41"/>
      <c r="I1" s="41"/>
      <c r="J1" s="41"/>
      <c r="K1" s="41"/>
    </row>
    <row r="2" spans="1:15" ht="65.099999999999994" customHeight="1" x14ac:dyDescent="0.25">
      <c r="A2" s="1"/>
      <c r="B2" s="40"/>
      <c r="C2" s="37" t="str">
        <f>損益!C2:K2</f>
        <v>公司名稱</v>
      </c>
      <c r="D2" s="37"/>
      <c r="E2" s="37"/>
      <c r="F2" s="37"/>
      <c r="G2" s="37"/>
      <c r="H2" s="37"/>
      <c r="I2" s="37"/>
      <c r="J2" s="37"/>
      <c r="K2" s="37"/>
    </row>
    <row r="3" spans="1:15" ht="30" customHeight="1" x14ac:dyDescent="0.25">
      <c r="A3" s="3"/>
      <c r="B3" s="34" t="s">
        <v>22</v>
      </c>
      <c r="C3" s="35" t="s">
        <v>9</v>
      </c>
      <c r="D3" s="35" t="s">
        <v>10</v>
      </c>
      <c r="E3" s="35" t="s">
        <v>11</v>
      </c>
      <c r="F3" s="35" t="s">
        <v>12</v>
      </c>
      <c r="G3" s="35" t="s">
        <v>13</v>
      </c>
      <c r="H3" s="35" t="s">
        <v>14</v>
      </c>
      <c r="I3" s="35" t="s">
        <v>15</v>
      </c>
      <c r="J3" s="35" t="s">
        <v>16</v>
      </c>
      <c r="K3" s="35" t="s">
        <v>17</v>
      </c>
      <c r="L3" s="35" t="s">
        <v>18</v>
      </c>
      <c r="M3" s="35" t="s">
        <v>19</v>
      </c>
      <c r="N3" s="35" t="s">
        <v>20</v>
      </c>
      <c r="O3" s="35" t="s">
        <v>21</v>
      </c>
    </row>
    <row r="4" spans="1:15" ht="30" customHeight="1" x14ac:dyDescent="0.25">
      <c r="A4" s="1"/>
      <c r="B4" s="9" t="s">
        <v>23</v>
      </c>
      <c r="C4" s="23">
        <v>50000</v>
      </c>
      <c r="D4" s="23">
        <v>63098</v>
      </c>
      <c r="E4" s="23">
        <v>55125</v>
      </c>
      <c r="F4" s="23">
        <v>23881</v>
      </c>
      <c r="G4" s="23">
        <v>60775.31</v>
      </c>
      <c r="H4" s="23">
        <v>63814.080000000002</v>
      </c>
      <c r="I4" s="23">
        <v>67004.78</v>
      </c>
      <c r="J4" s="23">
        <v>89000</v>
      </c>
      <c r="K4" s="23"/>
      <c r="L4" s="23"/>
      <c r="M4" s="23"/>
      <c r="N4" s="23"/>
      <c r="O4" s="23">
        <f>SUM(C4:N4)</f>
        <v>472698.17000000004</v>
      </c>
    </row>
    <row r="5" spans="1:15" ht="30" customHeight="1" x14ac:dyDescent="0.25">
      <c r="A5" s="1"/>
      <c r="B5" s="9" t="s">
        <v>24</v>
      </c>
      <c r="C5" s="23">
        <v>0</v>
      </c>
      <c r="D5" s="23">
        <v>-500</v>
      </c>
      <c r="E5" s="23">
        <v>0</v>
      </c>
      <c r="F5" s="23">
        <v>0</v>
      </c>
      <c r="G5" s="23">
        <v>-234</v>
      </c>
      <c r="H5" s="23">
        <v>0</v>
      </c>
      <c r="I5" s="23">
        <v>0</v>
      </c>
      <c r="J5" s="23">
        <v>-300</v>
      </c>
      <c r="K5" s="23"/>
      <c r="L5" s="23"/>
      <c r="M5" s="23"/>
      <c r="N5" s="23"/>
      <c r="O5" s="23">
        <f t="shared" ref="O5:O11" si="0">SUM(C5:N5)</f>
        <v>-1034</v>
      </c>
    </row>
    <row r="6" spans="1:15" ht="30" customHeight="1" x14ac:dyDescent="0.25">
      <c r="A6" s="1"/>
      <c r="B6" s="9" t="s">
        <v>25</v>
      </c>
      <c r="C6" s="23">
        <v>-5000</v>
      </c>
      <c r="D6" s="23">
        <v>-5250</v>
      </c>
      <c r="E6" s="23">
        <v>-5513</v>
      </c>
      <c r="F6" s="23">
        <v>-5788</v>
      </c>
      <c r="G6" s="23">
        <v>-6078</v>
      </c>
      <c r="H6" s="23">
        <v>-5324</v>
      </c>
      <c r="I6" s="23">
        <v>-6700</v>
      </c>
      <c r="J6" s="23">
        <v>-400</v>
      </c>
      <c r="K6" s="23"/>
      <c r="L6" s="23"/>
      <c r="M6" s="23"/>
      <c r="N6" s="23"/>
      <c r="O6" s="23">
        <f t="shared" si="0"/>
        <v>-40053</v>
      </c>
    </row>
    <row r="7" spans="1:15" ht="30" customHeight="1" x14ac:dyDescent="0.25">
      <c r="A7" s="1"/>
      <c r="B7" s="9" t="s">
        <v>26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2000</v>
      </c>
      <c r="K7" s="23"/>
      <c r="L7" s="23"/>
      <c r="M7" s="23"/>
      <c r="N7" s="23"/>
      <c r="O7" s="23">
        <f t="shared" si="0"/>
        <v>2000</v>
      </c>
    </row>
    <row r="8" spans="1:15" ht="30" customHeight="1" x14ac:dyDescent="0.25">
      <c r="A8" s="1"/>
      <c r="B8" s="9" t="s">
        <v>27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/>
      <c r="K8" s="23"/>
      <c r="L8" s="23"/>
      <c r="M8" s="23"/>
      <c r="N8" s="23"/>
      <c r="O8" s="23">
        <f t="shared" si="0"/>
        <v>0</v>
      </c>
    </row>
    <row r="9" spans="1:15" ht="30" customHeight="1" x14ac:dyDescent="0.25">
      <c r="A9" s="1"/>
      <c r="B9" s="9" t="s">
        <v>28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/>
      <c r="K9" s="23"/>
      <c r="L9" s="23"/>
      <c r="M9" s="23"/>
      <c r="N9" s="23"/>
      <c r="O9" s="23">
        <f t="shared" si="0"/>
        <v>0</v>
      </c>
    </row>
    <row r="10" spans="1:15" ht="30" customHeight="1" x14ac:dyDescent="0.25">
      <c r="A10" s="1"/>
      <c r="B10" s="9" t="s">
        <v>48</v>
      </c>
      <c r="C10" s="24">
        <f>IF(SUM(C4:C9)=0,"",SUM(C4:C9))</f>
        <v>45000</v>
      </c>
      <c r="D10" s="24">
        <f>IF(SUM(D4:D9)=0,"",SUM(D4:D9))</f>
        <v>57348</v>
      </c>
      <c r="E10" s="24">
        <f t="shared" ref="E10:N10" si="1">IF(SUM(E4:E9)=0,"",SUM(E4:E9))</f>
        <v>49612</v>
      </c>
      <c r="F10" s="24">
        <f t="shared" si="1"/>
        <v>18093</v>
      </c>
      <c r="G10" s="24">
        <f t="shared" si="1"/>
        <v>54463.31</v>
      </c>
      <c r="H10" s="24">
        <f t="shared" si="1"/>
        <v>58490.080000000002</v>
      </c>
      <c r="I10" s="24">
        <f t="shared" si="1"/>
        <v>60304.78</v>
      </c>
      <c r="J10" s="24">
        <f t="shared" si="1"/>
        <v>90300</v>
      </c>
      <c r="K10" s="24" t="str">
        <f t="shared" si="1"/>
        <v/>
      </c>
      <c r="L10" s="24" t="str">
        <f t="shared" si="1"/>
        <v/>
      </c>
      <c r="M10" s="24" t="str">
        <f t="shared" si="1"/>
        <v/>
      </c>
      <c r="N10" s="24" t="str">
        <f t="shared" si="1"/>
        <v/>
      </c>
      <c r="O10" s="25">
        <f>SUBTOTAL(109,營收[YTD])</f>
        <v>433611.17000000004</v>
      </c>
    </row>
    <row r="11" spans="1:15" ht="30" customHeight="1" x14ac:dyDescent="0.25">
      <c r="B11" s="10" t="s">
        <v>29</v>
      </c>
      <c r="C11" s="26">
        <v>20000</v>
      </c>
      <c r="D11" s="26">
        <v>21000</v>
      </c>
      <c r="E11" s="26">
        <v>22050</v>
      </c>
      <c r="F11" s="26">
        <v>23152.5</v>
      </c>
      <c r="G11" s="26">
        <v>24310.13</v>
      </c>
      <c r="H11" s="26">
        <v>25525.63</v>
      </c>
      <c r="I11" s="26">
        <v>26801.91</v>
      </c>
      <c r="J11" s="26">
        <v>48654</v>
      </c>
      <c r="K11" s="26"/>
      <c r="L11" s="26"/>
      <c r="M11" s="26"/>
      <c r="N11" s="26"/>
      <c r="O11" s="26">
        <f t="shared" si="0"/>
        <v>211494.17</v>
      </c>
    </row>
    <row r="12" spans="1:15" ht="30" customHeight="1" x14ac:dyDescent="0.25">
      <c r="B12" s="11" t="s">
        <v>30</v>
      </c>
      <c r="C12" s="27">
        <f>IFERROR(C10-C11,"")</f>
        <v>25000</v>
      </c>
      <c r="D12" s="27">
        <f t="shared" ref="D12:O12" si="2">IFERROR(D10-D11,"")</f>
        <v>36348</v>
      </c>
      <c r="E12" s="27">
        <f t="shared" si="2"/>
        <v>27562</v>
      </c>
      <c r="F12" s="27">
        <f t="shared" si="2"/>
        <v>-5059.5</v>
      </c>
      <c r="G12" s="27">
        <f t="shared" si="2"/>
        <v>30153.179999999997</v>
      </c>
      <c r="H12" s="27">
        <f t="shared" si="2"/>
        <v>32964.449999999997</v>
      </c>
      <c r="I12" s="27">
        <f t="shared" si="2"/>
        <v>33502.869999999995</v>
      </c>
      <c r="J12" s="27">
        <f t="shared" si="2"/>
        <v>41646</v>
      </c>
      <c r="K12" s="27" t="str">
        <f t="shared" si="2"/>
        <v/>
      </c>
      <c r="L12" s="27" t="str">
        <f t="shared" si="2"/>
        <v/>
      </c>
      <c r="M12" s="27" t="str">
        <f t="shared" si="2"/>
        <v/>
      </c>
      <c r="N12" s="27" t="str">
        <f t="shared" si="2"/>
        <v/>
      </c>
      <c r="O12" s="27">
        <f t="shared" si="2"/>
        <v>222117.00000000003</v>
      </c>
    </row>
  </sheetData>
  <dataConsolidate/>
  <mergeCells count="3">
    <mergeCell ref="B1:B2"/>
    <mergeCell ref="C1:K1"/>
    <mergeCell ref="C2:K2"/>
  </mergeCells>
  <phoneticPr fontId="4" type="noConversion"/>
  <dataValidations count="9">
    <dataValidation allowBlank="1" showInputMessage="1" showErrorMessage="1" prompt="在此工作表的 [營收] 表格中輸入來自各種來源的營收。毛利會自動計算" sqref="A1" xr:uid="{00000000-0002-0000-0100-000000000000}"/>
    <dataValidation allowBlank="1" showInputMessage="1" prompt="此儲存格為本工作表的標題。系統會自動更新下方儲存格中的公司名稱。" sqref="C1:K1" xr:uid="{00000000-0002-0000-0100-000001000000}"/>
    <dataValidation allowBlank="1" showInputMessage="1" showErrorMessage="1" prompt="在此標題下方的欄中輸入此月份的營收" sqref="C3:N3" xr:uid="{00000000-0002-0000-0100-000002000000}"/>
    <dataValidation allowBlank="1" showInputMessage="1" showErrorMessage="1" prompt="右側儲存格會自動計算毛利" sqref="B12" xr:uid="{00000000-0002-0000-0100-000003000000}"/>
    <dataValidation allowBlank="1" showInputMessage="1" showErrorMessage="1" prompt="在右側儲存格中輸入已售出貨物成本。下方列會自動計算毛利" sqref="B11" xr:uid="{00000000-0002-0000-0100-000004000000}"/>
    <dataValidation allowBlank="1" showInputMessage="1" showErrorMessage="1" prompt="此標題下方的欄中會自動計算年初至今金額。毛利位於表格下方 (已售出貨物成本底下)" sqref="O3" xr:uid="{00000000-0002-0000-0100-000005000000}"/>
    <dataValidation allowBlank="1" showInputMessage="1" showErrorMessage="1" prompt="在此標題下方的欄中輸入或自訂營收項目。在右側此列的每個月份下方輸入營收金額" sqref="B3" xr:uid="{00000000-0002-0000-0100-000006000000}"/>
    <dataValidation allowBlank="1" showInputMessage="1" showErrorMessage="1" prompt="系統會自動更新此儲存格中的年和儲存格 C2 中的公司名稱" sqref="B1:B2" xr:uid="{00000000-0002-0000-0100-000007000000}"/>
    <dataValidation allowBlank="1" showInputMessage="1" showErrorMessage="1" prompt="此儲存格中的公司名稱會自動更新。在下表中輸入營收詳細資料" sqref="C2:K2" xr:uid="{00000000-0002-0000-0100-000008000000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17"/>
  <sheetViews>
    <sheetView showGridLines="0" workbookViewId="0"/>
  </sheetViews>
  <sheetFormatPr defaultRowHeight="30" customHeight="1" x14ac:dyDescent="0.25"/>
  <cols>
    <col min="1" max="1" width="2" style="2" customWidth="1"/>
    <col min="2" max="2" width="27.77734375" style="2" customWidth="1"/>
    <col min="3" max="14" width="11.33203125" style="2" customWidth="1"/>
    <col min="15" max="15" width="20.44140625" style="2" customWidth="1"/>
    <col min="16" max="16" width="2.77734375" style="2" customWidth="1"/>
    <col min="17" max="16384" width="8.88671875" style="2"/>
  </cols>
  <sheetData>
    <row r="1" spans="1:15" ht="30" customHeight="1" x14ac:dyDescent="0.25">
      <c r="A1" s="1"/>
      <c r="B1" s="40" t="str">
        <f>損益!B1:B2</f>
        <v>年份</v>
      </c>
      <c r="C1" s="41" t="s">
        <v>47</v>
      </c>
      <c r="D1" s="41"/>
      <c r="E1" s="41"/>
      <c r="F1" s="41"/>
      <c r="G1" s="41"/>
      <c r="H1" s="41"/>
      <c r="I1" s="41"/>
      <c r="J1" s="41"/>
      <c r="K1" s="41"/>
    </row>
    <row r="2" spans="1:15" ht="65.099999999999994" customHeight="1" x14ac:dyDescent="0.25">
      <c r="A2" s="1"/>
      <c r="B2" s="40"/>
      <c r="C2" s="37" t="str">
        <f>損益!C2:K2</f>
        <v>公司名稱</v>
      </c>
      <c r="D2" s="37"/>
      <c r="E2" s="37"/>
      <c r="F2" s="37"/>
      <c r="G2" s="37"/>
      <c r="H2" s="37"/>
      <c r="I2" s="37"/>
      <c r="J2" s="37"/>
      <c r="K2" s="37"/>
    </row>
    <row r="3" spans="1:15" ht="30" customHeight="1" x14ac:dyDescent="0.25">
      <c r="A3" s="3"/>
      <c r="B3" s="4" t="s">
        <v>32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</row>
    <row r="4" spans="1:15" ht="30" customHeight="1" x14ac:dyDescent="0.25">
      <c r="A4" s="1"/>
      <c r="B4" s="6" t="s">
        <v>33</v>
      </c>
      <c r="C4" s="7">
        <v>7500</v>
      </c>
      <c r="D4" s="7">
        <v>7875</v>
      </c>
      <c r="E4" s="7">
        <v>8268.75</v>
      </c>
      <c r="F4" s="7">
        <v>8682.19</v>
      </c>
      <c r="G4" s="7">
        <v>9116.2999999999993</v>
      </c>
      <c r="H4" s="7">
        <v>9572.11</v>
      </c>
      <c r="I4" s="7">
        <v>10050.719999999999</v>
      </c>
      <c r="J4" s="7"/>
      <c r="K4" s="7"/>
      <c r="L4" s="7"/>
      <c r="M4" s="7"/>
      <c r="N4" s="7"/>
      <c r="O4" s="8">
        <f t="shared" ref="O4:O16" si="0">SUM(C4:N4)</f>
        <v>61065.070000000007</v>
      </c>
    </row>
    <row r="5" spans="1:15" ht="30" customHeight="1" x14ac:dyDescent="0.25">
      <c r="A5" s="1"/>
      <c r="B5" s="6" t="s">
        <v>34</v>
      </c>
      <c r="C5" s="7">
        <v>500</v>
      </c>
      <c r="D5" s="7">
        <v>525</v>
      </c>
      <c r="E5" s="7">
        <v>551.25</v>
      </c>
      <c r="F5" s="7">
        <v>578.80999999999995</v>
      </c>
      <c r="G5" s="7">
        <v>607.75</v>
      </c>
      <c r="H5" s="7">
        <v>638.14</v>
      </c>
      <c r="I5" s="7">
        <v>670.05</v>
      </c>
      <c r="J5" s="7"/>
      <c r="K5" s="7"/>
      <c r="L5" s="7"/>
      <c r="M5" s="7"/>
      <c r="N5" s="7"/>
      <c r="O5" s="8">
        <f t="shared" si="0"/>
        <v>4071</v>
      </c>
    </row>
    <row r="6" spans="1:15" ht="30" customHeight="1" x14ac:dyDescent="0.25">
      <c r="A6" s="1"/>
      <c r="B6" s="6" t="s">
        <v>35</v>
      </c>
      <c r="C6" s="7">
        <v>1500</v>
      </c>
      <c r="D6" s="7">
        <v>1575</v>
      </c>
      <c r="E6" s="7">
        <v>1653.75</v>
      </c>
      <c r="F6" s="7">
        <v>1736.44</v>
      </c>
      <c r="G6" s="7">
        <v>1823.26</v>
      </c>
      <c r="H6" s="7">
        <v>1914.42</v>
      </c>
      <c r="I6" s="7">
        <v>2010.14</v>
      </c>
      <c r="J6" s="7"/>
      <c r="K6" s="7"/>
      <c r="L6" s="7"/>
      <c r="M6" s="7"/>
      <c r="N6" s="7"/>
      <c r="O6" s="8">
        <f>SUM(C6:N6)</f>
        <v>12213.01</v>
      </c>
    </row>
    <row r="7" spans="1:15" ht="30" customHeight="1" x14ac:dyDescent="0.25">
      <c r="A7" s="1"/>
      <c r="B7" s="6" t="s">
        <v>36</v>
      </c>
      <c r="C7" s="7">
        <v>475</v>
      </c>
      <c r="D7" s="7">
        <v>498.75</v>
      </c>
      <c r="E7" s="7">
        <v>523.69000000000005</v>
      </c>
      <c r="F7" s="7">
        <v>549.87</v>
      </c>
      <c r="G7" s="7">
        <v>577.37</v>
      </c>
      <c r="H7" s="7">
        <v>606.23</v>
      </c>
      <c r="I7" s="7">
        <v>636.54999999999995</v>
      </c>
      <c r="J7" s="7"/>
      <c r="K7" s="7"/>
      <c r="L7" s="7"/>
      <c r="M7" s="7"/>
      <c r="N7" s="7"/>
      <c r="O7" s="8">
        <f t="shared" si="0"/>
        <v>3867.46</v>
      </c>
    </row>
    <row r="8" spans="1:15" ht="30" customHeight="1" x14ac:dyDescent="0.25">
      <c r="A8" s="1"/>
      <c r="B8" s="6" t="s">
        <v>37</v>
      </c>
      <c r="C8" s="7">
        <v>123</v>
      </c>
      <c r="D8" s="7">
        <v>123</v>
      </c>
      <c r="E8" s="7">
        <v>123</v>
      </c>
      <c r="F8" s="7">
        <v>123</v>
      </c>
      <c r="G8" s="7">
        <v>123</v>
      </c>
      <c r="H8" s="7">
        <v>123</v>
      </c>
      <c r="I8" s="7">
        <v>123</v>
      </c>
      <c r="J8" s="7"/>
      <c r="K8" s="7"/>
      <c r="L8" s="7"/>
      <c r="M8" s="7"/>
      <c r="N8" s="7"/>
      <c r="O8" s="8">
        <f t="shared" si="0"/>
        <v>861</v>
      </c>
    </row>
    <row r="9" spans="1:15" ht="30" customHeight="1" x14ac:dyDescent="0.25">
      <c r="A9" s="1"/>
      <c r="B9" s="6" t="s">
        <v>38</v>
      </c>
      <c r="C9" s="7">
        <v>68</v>
      </c>
      <c r="D9" s="7">
        <v>68</v>
      </c>
      <c r="E9" s="7">
        <v>68</v>
      </c>
      <c r="F9" s="7">
        <v>68</v>
      </c>
      <c r="G9" s="7">
        <v>68</v>
      </c>
      <c r="H9" s="7">
        <v>68</v>
      </c>
      <c r="I9" s="7">
        <v>68</v>
      </c>
      <c r="J9" s="7"/>
      <c r="K9" s="7"/>
      <c r="L9" s="7"/>
      <c r="M9" s="7"/>
      <c r="N9" s="7"/>
      <c r="O9" s="8">
        <f t="shared" si="0"/>
        <v>476</v>
      </c>
    </row>
    <row r="10" spans="1:15" ht="30" customHeight="1" x14ac:dyDescent="0.25">
      <c r="A10" s="1"/>
      <c r="B10" s="6" t="s">
        <v>39</v>
      </c>
      <c r="C10" s="7">
        <v>125</v>
      </c>
      <c r="D10" s="7">
        <v>125</v>
      </c>
      <c r="E10" s="7">
        <v>125</v>
      </c>
      <c r="F10" s="7">
        <v>125</v>
      </c>
      <c r="G10" s="7">
        <v>125</v>
      </c>
      <c r="H10" s="7">
        <v>125</v>
      </c>
      <c r="I10" s="7">
        <v>125</v>
      </c>
      <c r="J10" s="7"/>
      <c r="K10" s="7"/>
      <c r="L10" s="7"/>
      <c r="M10" s="7"/>
      <c r="N10" s="7"/>
      <c r="O10" s="8">
        <f t="shared" si="0"/>
        <v>875</v>
      </c>
    </row>
    <row r="11" spans="1:15" ht="30" customHeight="1" x14ac:dyDescent="0.25">
      <c r="A11" s="1"/>
      <c r="B11" s="6" t="s">
        <v>40</v>
      </c>
      <c r="C11" s="7">
        <v>250</v>
      </c>
      <c r="D11" s="7">
        <v>262.5</v>
      </c>
      <c r="E11" s="7">
        <v>275.63</v>
      </c>
      <c r="F11" s="7">
        <v>289.41000000000003</v>
      </c>
      <c r="G11" s="7">
        <v>303.88</v>
      </c>
      <c r="H11" s="7">
        <v>319.07</v>
      </c>
      <c r="I11" s="7">
        <v>335.02</v>
      </c>
      <c r="J11" s="7"/>
      <c r="K11" s="7"/>
      <c r="L11" s="7"/>
      <c r="M11" s="7"/>
      <c r="N11" s="7"/>
      <c r="O11" s="8">
        <f>SUM(C11:N11)</f>
        <v>2035.51</v>
      </c>
    </row>
    <row r="12" spans="1:15" ht="30" customHeight="1" x14ac:dyDescent="0.25">
      <c r="A12" s="1"/>
      <c r="B12" s="6" t="s">
        <v>41</v>
      </c>
      <c r="C12" s="7">
        <v>100</v>
      </c>
      <c r="D12" s="7">
        <v>105</v>
      </c>
      <c r="E12" s="7">
        <v>110.25</v>
      </c>
      <c r="F12" s="7">
        <v>115.76</v>
      </c>
      <c r="G12" s="7">
        <v>121.55</v>
      </c>
      <c r="H12" s="7">
        <v>127.63</v>
      </c>
      <c r="I12" s="7">
        <v>134.01</v>
      </c>
      <c r="J12" s="7"/>
      <c r="K12" s="7"/>
      <c r="L12" s="7"/>
      <c r="M12" s="7"/>
      <c r="N12" s="7"/>
      <c r="O12" s="8">
        <f t="shared" si="0"/>
        <v>814.19999999999993</v>
      </c>
    </row>
    <row r="13" spans="1:15" ht="30" customHeight="1" x14ac:dyDescent="0.25">
      <c r="A13" s="1"/>
      <c r="B13" s="6" t="s">
        <v>42</v>
      </c>
      <c r="C13" s="7">
        <v>200</v>
      </c>
      <c r="D13" s="7">
        <v>210</v>
      </c>
      <c r="E13" s="7">
        <v>220.5</v>
      </c>
      <c r="F13" s="7">
        <v>231.53</v>
      </c>
      <c r="G13" s="7">
        <v>243.1</v>
      </c>
      <c r="H13" s="7">
        <v>255.26</v>
      </c>
      <c r="I13" s="7">
        <v>268.02</v>
      </c>
      <c r="J13" s="7"/>
      <c r="K13" s="7"/>
      <c r="L13" s="7"/>
      <c r="M13" s="7"/>
      <c r="N13" s="7"/>
      <c r="O13" s="8">
        <f t="shared" si="0"/>
        <v>1628.4099999999999</v>
      </c>
    </row>
    <row r="14" spans="1:15" ht="30" customHeight="1" x14ac:dyDescent="0.25">
      <c r="A14" s="1"/>
      <c r="B14" s="6" t="s">
        <v>43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  <c r="L14" s="7"/>
      <c r="M14" s="7"/>
      <c r="N14" s="7"/>
      <c r="O14" s="8">
        <f t="shared" si="0"/>
        <v>0</v>
      </c>
    </row>
    <row r="15" spans="1:15" ht="30" customHeight="1" x14ac:dyDescent="0.25">
      <c r="A15" s="1"/>
      <c r="B15" s="6" t="s">
        <v>44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  <c r="L15" s="7"/>
      <c r="M15" s="7"/>
      <c r="N15" s="7"/>
      <c r="O15" s="8">
        <f t="shared" si="0"/>
        <v>0</v>
      </c>
    </row>
    <row r="16" spans="1:15" ht="30" customHeight="1" x14ac:dyDescent="0.25">
      <c r="A16" s="1"/>
      <c r="B16" s="6" t="s">
        <v>45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/>
      <c r="K16" s="7"/>
      <c r="L16" s="7"/>
      <c r="M16" s="7"/>
      <c r="N16" s="7"/>
      <c r="O16" s="8">
        <f t="shared" si="0"/>
        <v>0</v>
      </c>
    </row>
    <row r="17" spans="1:15" ht="30" customHeight="1" x14ac:dyDescent="0.25">
      <c r="A17" s="1"/>
      <c r="B17" s="28" t="s">
        <v>46</v>
      </c>
      <c r="C17" s="30">
        <f t="shared" ref="C17:N17" si="1">IF(SUM(C4:C16)=0,"",SUM(C4:C16))</f>
        <v>10841</v>
      </c>
      <c r="D17" s="30">
        <f t="shared" si="1"/>
        <v>11367.25</v>
      </c>
      <c r="E17" s="30">
        <f t="shared" si="1"/>
        <v>11919.82</v>
      </c>
      <c r="F17" s="30">
        <f t="shared" si="1"/>
        <v>12500.010000000002</v>
      </c>
      <c r="G17" s="30">
        <f t="shared" si="1"/>
        <v>13109.21</v>
      </c>
      <c r="H17" s="30">
        <f t="shared" si="1"/>
        <v>13748.859999999999</v>
      </c>
      <c r="I17" s="30">
        <f t="shared" si="1"/>
        <v>14420.509999999998</v>
      </c>
      <c r="J17" s="30" t="str">
        <f t="shared" si="1"/>
        <v/>
      </c>
      <c r="K17" s="30" t="str">
        <f t="shared" si="1"/>
        <v/>
      </c>
      <c r="L17" s="30" t="str">
        <f t="shared" si="1"/>
        <v/>
      </c>
      <c r="M17" s="30" t="str">
        <f t="shared" si="1"/>
        <v/>
      </c>
      <c r="N17" s="30" t="str">
        <f t="shared" si="1"/>
        <v/>
      </c>
      <c r="O17" s="31">
        <f>SUBTOTAL(109,支出[YTD])</f>
        <v>87906.66</v>
      </c>
    </row>
  </sheetData>
  <dataConsolidate/>
  <mergeCells count="3">
    <mergeCell ref="B1:B2"/>
    <mergeCell ref="C1:K1"/>
    <mergeCell ref="C2:K2"/>
  </mergeCells>
  <phoneticPr fontId="4" type="noConversion"/>
  <dataValidations count="7">
    <dataValidation allowBlank="1" showInputMessage="1" showErrorMessage="1" prompt="在此標題底下的欄中輸入此月份的營運支出" sqref="C3:N3" xr:uid="{00000000-0002-0000-0200-000000000000}"/>
    <dataValidation allowBlank="1" showInputMessage="1" showErrorMessage="1" prompt="此標題下方的欄中會自動計算年初至今金額。總營運支出會列在表格底部的列中" sqref="O3" xr:uid="{00000000-0002-0000-0200-000001000000}"/>
    <dataValidation allowBlank="1" showInputMessage="1" showErrorMessage="1" prompt="在此標題下方的欄中輸入或自訂營運支出項目" sqref="B3" xr:uid="{00000000-0002-0000-0200-000002000000}"/>
    <dataValidation allowBlank="1" showInputMessage="1" prompt="此儲存格為本工作表的標題。系統會自動更新下方儲存格中的公司名稱。" sqref="C1:K1" xr:uid="{00000000-0002-0000-0200-000003000000}"/>
    <dataValidation allowBlank="1" showInputMessage="1" showErrorMessage="1" prompt="在此工作表的費用表格中輸入營運支出。系統會自動計算合計" sqref="A1" xr:uid="{00000000-0002-0000-0200-000004000000}"/>
    <dataValidation allowBlank="1" showInputMessage="1" showErrorMessage="1" prompt="系統會自動更新此儲存格中的年和儲存格 C2 中的公司名稱" sqref="B1:B2" xr:uid="{00000000-0002-0000-0200-000005000000}"/>
    <dataValidation allowBlank="1" showInputMessage="1" showErrorMessage="1" prompt="此儲存格中的公司名稱會自動更新。在下方表格中輸入支出明細" sqref="C2:K2" xr:uid="{00000000-0002-0000-0200-000006000000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</vt:i4>
      </vt:variant>
    </vt:vector>
  </HeadingPairs>
  <TitlesOfParts>
    <vt:vector size="7" baseType="lpstr">
      <vt:lpstr>損益</vt:lpstr>
      <vt:lpstr>營收</vt:lpstr>
      <vt:lpstr>營運支出</vt:lpstr>
      <vt:lpstr>損益!Print_Titles</vt:lpstr>
      <vt:lpstr>營收!Print_Titles</vt:lpstr>
      <vt:lpstr>營運支出!Print_Titles</vt:lpstr>
      <vt:lpstr>淨收益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2018-02-27T04:33:55Z</dcterms:created>
  <dcterms:modified xsi:type="dcterms:W3CDTF">2018-05-14T03:06:28Z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