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1\"/>
    </mc:Choice>
  </mc:AlternateContent>
  <xr:revisionPtr revIDLastSave="0" documentId="13_ncr:1_{F49CBD20-678A-4F13-BE01-8E4EF79B82BA}" xr6:coauthVersionLast="43" xr6:coauthVersionMax="43" xr10:uidLastSave="{00000000-0000-0000-0000-000000000000}"/>
  <bookViews>
    <workbookView xWindow="-120" yWindow="-120" windowWidth="28920" windowHeight="16110" tabRatio="926" xr2:uid="{00000000-000D-0000-FFFF-FFFF00000000}"/>
  </bookViews>
  <sheets>
    <sheet name="體重追蹤工具" sheetId="8" r:id="rId1"/>
    <sheet name="腰圍追蹤工具" sheetId="9" r:id="rId2"/>
    <sheet name="二頭肌追蹤工具" sheetId="10" r:id="rId3"/>
    <sheet name="臀部追蹤工具" sheetId="7" r:id="rId4"/>
    <sheet name="大腿追蹤工具" sheetId="6" r:id="rId5"/>
    <sheet name="運動記錄" sheetId="2" r:id="rId6"/>
    <sheet name="食物記錄" sheetId="3" r:id="rId7"/>
  </sheets>
  <definedNames>
    <definedName name="BMI">IF(體重追蹤工具!$C$7="英制",BMI體重*703,BMI體重)</definedName>
    <definedName name="BMI身高" localSheetId="0">體重追蹤工具!$C$6*體重追蹤工具!$C$6</definedName>
    <definedName name="BMI體重">體重追蹤工具!目前體重/體重追蹤工具!BMI身高</definedName>
    <definedName name="_xlnm.Print_Titles" localSheetId="2">二頭肌追蹤工具!$3:$4</definedName>
    <definedName name="_xlnm.Print_Titles" localSheetId="4">大腿追蹤工具!$3:$4</definedName>
    <definedName name="_xlnm.Print_Titles" localSheetId="6">食物記錄!$7:$7</definedName>
    <definedName name="_xlnm.Print_Titles" localSheetId="1">腰圍追蹤工具!$3:$4</definedName>
    <definedName name="_xlnm.Print_Titles" localSheetId="5">運動記錄!$10:$10</definedName>
    <definedName name="_xlnm.Print_Titles" localSheetId="3">臀部追蹤工具!$3:$4</definedName>
    <definedName name="_xlnm.Print_Titles" localSheetId="0">體重追蹤工具!$18:$19</definedName>
    <definedName name="目前體重" localSheetId="0">體重追蹤工具!$C$12</definedName>
    <definedName name="目標1" localSheetId="0">體重追蹤工具!$D$13</definedName>
    <definedName name="目標1標籤" localSheetId="0">體重追蹤工具!$B$13</definedName>
    <definedName name="目標2" localSheetId="0">體重追蹤工具!$D$14</definedName>
    <definedName name="目標2標籤" localSheetId="0">體重追蹤工具!$B$14</definedName>
    <definedName name="目標3" localSheetId="0">體重追蹤工具!$D$15</definedName>
    <definedName name="目標3標籤" localSheetId="0">體重追蹤工具!$B$15</definedName>
    <definedName name="目標4" localSheetId="0">體重追蹤工具!$D$16</definedName>
    <definedName name="目標4標籤" localSheetId="0">體重追蹤工具!$B$16</definedName>
    <definedName name="目體體重" localSheetId="0">體重追蹤工具!$D$12</definedName>
    <definedName name="全部完成">AND(體重追蹤工具!$C$6&gt;0,體重追蹤工具!$C$12&gt;0)</definedName>
    <definedName name="身高" localSheetId="0">體重追蹤工具!$C$6</definedName>
    <definedName name="其他總計" localSheetId="2">二頭肌追蹤工具!總計-SUM(運動記錄!$C$4:$C$7)</definedName>
    <definedName name="其他總計" localSheetId="4">大腿追蹤工具!總計-SUM(運動記錄!$C$4:$C$7)</definedName>
    <definedName name="其他總計" localSheetId="1">腰圍追蹤工具!總計-SUM(運動記錄!$C$4:$C$7)</definedName>
    <definedName name="其他總計" localSheetId="3">臀部追蹤工具!總計-SUM(運動記錄!$C$4:$C$7)</definedName>
    <definedName name="其他總計" localSheetId="0">體重追蹤工具!總計-SUM(運動記錄!$C$4:$C$7)</definedName>
    <definedName name="其他總計">總計-SUM(運動記錄!$C$4:$C$7)</definedName>
    <definedName name="性別" localSheetId="0">體重追蹤工具!$C$4</definedName>
    <definedName name="查詢日期">食物記錄!$D$5</definedName>
    <definedName name="計算單位" localSheetId="0">體重追蹤工具!$C$7</definedName>
    <definedName name="總計" localSheetId="2">SUM(運動紀錄[距離])</definedName>
    <definedName name="總計" localSheetId="4">SUM(運動紀錄[距離])</definedName>
    <definedName name="總計" localSheetId="1">SUM(運動紀錄[距離])</definedName>
    <definedName name="總計" localSheetId="3">SUM(運動紀錄[距離])</definedName>
    <definedName name="總計" localSheetId="0">SUM(運動紀錄[距離])</definedName>
    <definedName name="總計">SUM(運動紀錄[距離])</definedName>
    <definedName name="類別1">運動記錄!$B$4</definedName>
    <definedName name="類別2">運動記錄!$B$5</definedName>
    <definedName name="類別3">運動記錄!$B$6</definedName>
    <definedName name="類別4">運動記錄!$B$7</definedName>
    <definedName name="類別5">運動記錄!$B$8</definedName>
    <definedName name="體重標籤" localSheetId="0">體重追蹤工具!$B$12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8" l="1"/>
  <c r="E3" i="8"/>
  <c r="B9" i="8"/>
  <c r="B3" i="6"/>
  <c r="B3" i="7"/>
  <c r="B3" i="10"/>
  <c r="B3" i="9"/>
  <c r="B18" i="8"/>
  <c r="C8" i="8" l="1"/>
  <c r="B9" i="10" l="1"/>
  <c r="B8" i="10"/>
  <c r="B7" i="10"/>
  <c r="B6" i="10"/>
  <c r="B5" i="10"/>
  <c r="B8" i="9"/>
  <c r="B7" i="9"/>
  <c r="B6" i="9"/>
  <c r="B5" i="9"/>
  <c r="B25" i="8"/>
  <c r="B24" i="8"/>
  <c r="B23" i="8"/>
  <c r="B22" i="8"/>
  <c r="B21" i="8"/>
  <c r="B20" i="8"/>
  <c r="B7" i="7" l="1"/>
  <c r="B6" i="7"/>
  <c r="B5" i="7"/>
  <c r="B11" i="6"/>
  <c r="B10" i="6"/>
  <c r="B9" i="6"/>
  <c r="B8" i="6"/>
  <c r="B7" i="6"/>
  <c r="B6" i="6"/>
  <c r="B5" i="6"/>
  <c r="B18" i="3" l="1"/>
  <c r="B17" i="3"/>
  <c r="B16" i="3"/>
  <c r="B15" i="3"/>
  <c r="B14" i="3"/>
  <c r="B13" i="3"/>
  <c r="B12" i="3"/>
  <c r="B11" i="3"/>
  <c r="B10" i="3"/>
  <c r="B9" i="3"/>
  <c r="B8" i="3"/>
  <c r="B15" i="2"/>
  <c r="B14" i="2"/>
  <c r="B13" i="2"/>
  <c r="B12" i="2"/>
  <c r="B11" i="2"/>
  <c r="C8" i="2" l="1"/>
  <c r="F3" i="3" l="1"/>
  <c r="G3" i="3"/>
  <c r="H3" i="3"/>
  <c r="I3" i="3"/>
  <c r="J3" i="3"/>
  <c r="K3" i="3"/>
  <c r="L3" i="3"/>
  <c r="E3" i="3"/>
  <c r="F5" i="3"/>
  <c r="G5" i="3"/>
  <c r="H5" i="3"/>
  <c r="I5" i="3"/>
  <c r="J5" i="3"/>
  <c r="K5" i="3"/>
  <c r="L5" i="3"/>
  <c r="E5" i="3"/>
  <c r="D5" i="3" s="1"/>
  <c r="C4" i="2"/>
  <c r="C5" i="2"/>
  <c r="C6" i="2"/>
  <c r="C7" i="2"/>
</calcChain>
</file>

<file path=xl/sharedStrings.xml><?xml version="1.0" encoding="utf-8"?>
<sst xmlns="http://schemas.openxmlformats.org/spreadsheetml/2006/main" count="110" uniqueCount="70">
  <si>
    <t>健身計劃</t>
  </si>
  <si>
    <t>關於我：</t>
  </si>
  <si>
    <t>性別：</t>
  </si>
  <si>
    <t>年齡：</t>
  </si>
  <si>
    <t>身高：</t>
  </si>
  <si>
    <t>單位：</t>
  </si>
  <si>
    <t>BMI：</t>
  </si>
  <si>
    <t>起始狀態：</t>
  </si>
  <si>
    <t>類型</t>
  </si>
  <si>
    <t>體重</t>
  </si>
  <si>
    <t>腰圍</t>
  </si>
  <si>
    <t>二頭肌</t>
  </si>
  <si>
    <t>臀部</t>
  </si>
  <si>
    <t>大腿</t>
  </si>
  <si>
    <t>日期</t>
  </si>
  <si>
    <t>女性</t>
  </si>
  <si>
    <t>英制</t>
  </si>
  <si>
    <t>目前</t>
  </si>
  <si>
    <t>時間</t>
  </si>
  <si>
    <t>目標</t>
  </si>
  <si>
    <t>此儲存格為追蹤個別起始統計數值進度的折線圖，包括臀部、腰圍、大腿以及二頭肌。</t>
  </si>
  <si>
    <t>此儲存格為追蹤體重進度的區域圖。</t>
  </si>
  <si>
    <t>此儲存格為多種運動位置的個人剪影。</t>
  </si>
  <si>
    <t>規模</t>
  </si>
  <si>
    <t>運動記錄</t>
  </si>
  <si>
    <t>活動</t>
  </si>
  <si>
    <t>騎腳踏車</t>
  </si>
  <si>
    <t>跑步</t>
  </si>
  <si>
    <t>走路</t>
  </si>
  <si>
    <t>游泳</t>
  </si>
  <si>
    <t>其他</t>
  </si>
  <si>
    <t>總計</t>
  </si>
  <si>
    <t>單位</t>
  </si>
  <si>
    <t>英哩</t>
  </si>
  <si>
    <t>步數</t>
  </si>
  <si>
    <t>公尺</t>
  </si>
  <si>
    <t>開始時間</t>
  </si>
  <si>
    <t>持續時間</t>
  </si>
  <si>
    <t>距離</t>
  </si>
  <si>
    <t>卡路里</t>
  </si>
  <si>
    <t>附註</t>
  </si>
  <si>
    <t>又濕又熱</t>
  </si>
  <si>
    <t xml:space="preserve">       </t>
  </si>
  <si>
    <t>食物記錄</t>
  </si>
  <si>
    <t>營養目標</t>
  </si>
  <si>
    <t>餐點</t>
  </si>
  <si>
    <t>早餐</t>
  </si>
  <si>
    <t>點心</t>
  </si>
  <si>
    <t>午餐</t>
  </si>
  <si>
    <t>晚餐</t>
  </si>
  <si>
    <t xml:space="preserve">每日攝取量： </t>
  </si>
  <si>
    <t>食物</t>
  </si>
  <si>
    <t>希臘優格</t>
  </si>
  <si>
    <t>蘋果</t>
  </si>
  <si>
    <t>芒果莎莎醬生菜捲餅</t>
  </si>
  <si>
    <t>鮮蝦塔可 (2)</t>
  </si>
  <si>
    <t>生核桃</t>
  </si>
  <si>
    <t>鋼切燕麥片</t>
  </si>
  <si>
    <t>柳丁</t>
  </si>
  <si>
    <t>香蒜櫛瓜</t>
  </si>
  <si>
    <t>烘烤鱈魚</t>
  </si>
  <si>
    <t>烤混合蔬菜</t>
  </si>
  <si>
    <t>冰淇淋聖代</t>
  </si>
  <si>
    <t>脂肪</t>
  </si>
  <si>
    <t>膽固醇</t>
  </si>
  <si>
    <t>鈉</t>
  </si>
  <si>
    <t>碳水化合物</t>
  </si>
  <si>
    <t>蛋白質</t>
  </si>
  <si>
    <t>糖</t>
  </si>
  <si>
    <t>纖維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</si>
</sst>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0.00_ "/>
    <numFmt numFmtId="181" formatCode="h:mm;@"/>
    <numFmt numFmtId="182" formatCode="0.0_ "/>
    <numFmt numFmtId="183" formatCode="h:mm"/>
  </numFmts>
  <fonts count="27" x14ac:knownFonts="1">
    <font>
      <sz val="11"/>
      <color theme="3"/>
      <name val="Microsoft JhengHei UI"/>
      <family val="2"/>
    </font>
    <font>
      <sz val="10"/>
      <color theme="3"/>
      <name val="新細明體"/>
      <family val="2"/>
      <scheme val="minor"/>
    </font>
    <font>
      <sz val="11"/>
      <color theme="1"/>
      <name val="Microsoft JhengHei UI"/>
      <family val="2"/>
    </font>
    <font>
      <sz val="11"/>
      <color theme="3"/>
      <name val="Microsoft JhengHei UI"/>
      <family val="2"/>
    </font>
    <font>
      <sz val="11"/>
      <color rgb="FF006100"/>
      <name val="Microsoft JhengHei UI"/>
      <family val="2"/>
    </font>
    <font>
      <sz val="11"/>
      <color rgb="FF9C0006"/>
      <name val="Microsoft JhengHei UI"/>
      <family val="2"/>
    </font>
    <font>
      <sz val="11"/>
      <color rgb="FFFF0000"/>
      <name val="Microsoft JhengHei UI"/>
      <family val="2"/>
    </font>
    <font>
      <b/>
      <sz val="36"/>
      <color theme="4" tint="-0.24994659260841701"/>
      <name val="Microsoft JhengHei UI"/>
      <family val="2"/>
    </font>
    <font>
      <b/>
      <sz val="12"/>
      <color theme="0"/>
      <name val="Microsoft JhengHei UI"/>
      <family val="2"/>
    </font>
    <font>
      <b/>
      <sz val="13"/>
      <color theme="3"/>
      <name val="Microsoft JhengHei UI"/>
      <family val="2"/>
    </font>
    <font>
      <b/>
      <sz val="11"/>
      <color theme="3"/>
      <name val="Microsoft JhengHei UI"/>
      <family val="2"/>
    </font>
    <font>
      <b/>
      <sz val="11"/>
      <color theme="0"/>
      <name val="Microsoft JhengHei UI"/>
      <family val="2"/>
    </font>
    <font>
      <b/>
      <sz val="11"/>
      <color theme="1"/>
      <name val="Microsoft JhengHei UI"/>
      <family val="2"/>
    </font>
    <font>
      <sz val="11"/>
      <color theme="0"/>
      <name val="Microsoft JhengHei UI"/>
      <family val="2"/>
    </font>
    <font>
      <i/>
      <sz val="11"/>
      <color theme="1" tint="0.34998626667073579"/>
      <name val="Microsoft JhengHei UI"/>
      <family val="2"/>
    </font>
    <font>
      <b/>
      <sz val="11"/>
      <color rgb="FFFA7D00"/>
      <name val="Microsoft JhengHei UI"/>
      <family val="2"/>
    </font>
    <font>
      <sz val="11"/>
      <color rgb="FF3F3F76"/>
      <name val="Microsoft JhengHei UI"/>
      <family val="2"/>
    </font>
    <font>
      <b/>
      <sz val="11"/>
      <color rgb="FF3F3F3F"/>
      <name val="Microsoft JhengHei UI"/>
      <family val="2"/>
    </font>
    <font>
      <sz val="11"/>
      <color rgb="FF9C5700"/>
      <name val="Microsoft JhengHei UI"/>
      <family val="2"/>
    </font>
    <font>
      <sz val="11"/>
      <color rgb="FFFA7D00"/>
      <name val="Microsoft JhengHei UI"/>
      <family val="2"/>
    </font>
    <font>
      <b/>
      <sz val="36"/>
      <color theme="4"/>
      <name val="Microsoft JhengHei UI"/>
      <family val="2"/>
    </font>
    <font>
      <sz val="10"/>
      <color theme="3"/>
      <name val="Microsoft JhengHei UI"/>
      <family val="2"/>
    </font>
    <font>
      <b/>
      <sz val="36"/>
      <color theme="0"/>
      <name val="Microsoft JhengHei UI"/>
      <family val="2"/>
    </font>
    <font>
      <sz val="11"/>
      <color theme="4" tint="-0.249977111117893"/>
      <name val="Microsoft JhengHei UI"/>
      <family val="2"/>
    </font>
    <font>
      <sz val="11"/>
      <color theme="4" tint="-0.499984740745262"/>
      <name val="Microsoft JhengHei UI"/>
      <family val="2"/>
    </font>
    <font>
      <sz val="9"/>
      <name val="細明體"/>
      <family val="3"/>
      <charset val="136"/>
    </font>
    <font>
      <sz val="11"/>
      <color theme="3"/>
      <name val="Microsoft JhengHei UI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7" fillId="0" borderId="0" applyNumberFormat="0" applyFill="0" applyBorder="0" applyAlignment="0" applyProtection="0"/>
    <xf numFmtId="0" fontId="8" fillId="3" borderId="0" applyNumberFormat="0" applyProtection="0">
      <alignment horizontal="left" vertical="center" indent="1"/>
    </xf>
    <xf numFmtId="0" fontId="9" fillId="0" borderId="0" applyNumberFormat="0" applyFill="0" applyBorder="0" applyAlignment="0" applyProtection="0"/>
    <xf numFmtId="179" fontId="3" fillId="0" borderId="0" applyFill="0" applyBorder="0" applyAlignment="0" applyProtection="0"/>
    <xf numFmtId="177" fontId="3" fillId="0" borderId="0" applyFill="0" applyBorder="0" applyAlignment="0" applyProtection="0"/>
    <xf numFmtId="178" fontId="3" fillId="0" borderId="0" applyFill="0" applyBorder="0" applyAlignment="0" applyProtection="0"/>
    <xf numFmtId="176" fontId="3" fillId="0" borderId="0" applyFill="0" applyBorder="0" applyAlignment="0" applyProtection="0"/>
    <xf numFmtId="9" fontId="3" fillId="0" borderId="0" applyFill="0" applyBorder="0" applyAlignment="0" applyProtection="0"/>
    <xf numFmtId="0" fontId="10" fillId="0" borderId="2" applyNumberFormat="0" applyFill="0" applyAlignment="0" applyProtection="0"/>
    <xf numFmtId="0" fontId="3" fillId="4" borderId="1" applyNumberFormat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5" fillId="6" borderId="0" applyNumberFormat="0" applyBorder="0" applyAlignment="0" applyProtection="0"/>
    <xf numFmtId="0" fontId="18" fillId="7" borderId="0" applyNumberFormat="0" applyBorder="0" applyAlignment="0" applyProtection="0"/>
    <xf numFmtId="0" fontId="16" fillId="8" borderId="3" applyNumberFormat="0" applyAlignment="0" applyProtection="0"/>
    <xf numFmtId="0" fontId="17" fillId="9" borderId="4" applyNumberFormat="0" applyAlignment="0" applyProtection="0"/>
    <xf numFmtId="0" fontId="15" fillId="9" borderId="3" applyNumberFormat="0" applyAlignment="0" applyProtection="0"/>
    <xf numFmtId="0" fontId="19" fillId="0" borderId="5" applyNumberFormat="0" applyFill="0" applyAlignment="0" applyProtection="0"/>
    <xf numFmtId="0" fontId="11" fillId="10" borderId="6" applyNumberFormat="0" applyAlignment="0" applyProtection="0"/>
    <xf numFmtId="0" fontId="6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</cellStyleXfs>
  <cellXfs count="58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>
      <alignment vertical="center" wrapText="1"/>
    </xf>
    <xf numFmtId="0" fontId="1" fillId="2" borderId="0" xfId="0" applyFont="1" applyFill="1">
      <alignment vertical="center" wrapText="1"/>
    </xf>
    <xf numFmtId="0" fontId="0" fillId="0" borderId="0" xfId="0">
      <alignment vertical="center" wrapText="1"/>
    </xf>
    <xf numFmtId="0" fontId="0" fillId="0" borderId="0" xfId="0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horizontal="left" vertical="center" indent="1"/>
    </xf>
    <xf numFmtId="0" fontId="0" fillId="0" borderId="0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left"/>
    </xf>
    <xf numFmtId="0" fontId="0" fillId="0" borderId="0" xfId="0" applyFont="1" applyFill="1" applyBorder="1" applyAlignment="1"/>
    <xf numFmtId="0" fontId="0" fillId="0" borderId="0" xfId="0" applyAlignment="1">
      <alignment horizontal="left" indent="1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Border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8" fillId="3" borderId="0" xfId="2">
      <alignment horizontal="left" vertical="center" indent="1"/>
    </xf>
    <xf numFmtId="0" fontId="7" fillId="0" borderId="0" xfId="1" applyAlignment="1">
      <alignment vertical="center"/>
    </xf>
    <xf numFmtId="0" fontId="0" fillId="0" borderId="0" xfId="0" applyFont="1" applyAlignment="1">
      <alignment horizontal="left" vertical="center" indent="13"/>
    </xf>
    <xf numFmtId="0" fontId="8" fillId="3" borderId="0" xfId="2" applyAlignment="1">
      <alignment horizontal="left" vertical="center"/>
    </xf>
    <xf numFmtId="0" fontId="8" fillId="3" borderId="0" xfId="2" applyAlignment="1">
      <alignment horizontal="center" vertical="center"/>
    </xf>
    <xf numFmtId="0" fontId="7" fillId="0" borderId="0" xfId="1" applyAlignment="1">
      <alignment vertical="center"/>
    </xf>
    <xf numFmtId="0" fontId="0" fillId="0" borderId="0" xfId="0" applyFont="1">
      <alignment vertical="center" wrapText="1"/>
    </xf>
    <xf numFmtId="0" fontId="0" fillId="0" borderId="0" xfId="0" applyFont="1" applyAlignment="1">
      <alignment horizontal="left" vertical="center" indent="2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14" fontId="0" fillId="0" borderId="0" xfId="0" applyNumberFormat="1">
      <alignment vertical="center" wrapText="1"/>
    </xf>
    <xf numFmtId="14" fontId="0" fillId="0" borderId="0" xfId="0" applyNumberFormat="1" applyFont="1">
      <alignment vertical="center" wrapText="1"/>
    </xf>
    <xf numFmtId="0" fontId="21" fillId="2" borderId="0" xfId="0" applyFont="1" applyFill="1">
      <alignment vertical="center" wrapText="1"/>
    </xf>
    <xf numFmtId="0" fontId="11" fillId="3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right" vertical="center" indent="1"/>
    </xf>
    <xf numFmtId="180" fontId="0" fillId="0" borderId="0" xfId="0" applyNumberFormat="1" applyAlignment="1">
      <alignment horizontal="left"/>
    </xf>
    <xf numFmtId="181" fontId="0" fillId="0" borderId="0" xfId="0" applyNumberFormat="1">
      <alignment vertical="center" wrapText="1"/>
    </xf>
    <xf numFmtId="182" fontId="0" fillId="0" borderId="0" xfId="0" applyNumberFormat="1">
      <alignment vertical="center" wrapText="1"/>
    </xf>
    <xf numFmtId="181" fontId="0" fillId="0" borderId="0" xfId="0" applyNumberFormat="1" applyFont="1">
      <alignment vertical="center" wrapText="1"/>
    </xf>
    <xf numFmtId="182" fontId="0" fillId="0" borderId="0" xfId="0" applyNumberFormat="1" applyFont="1">
      <alignment vertical="center" wrapText="1"/>
    </xf>
    <xf numFmtId="0" fontId="21" fillId="2" borderId="0" xfId="0" applyNumberFormat="1" applyFont="1" applyFill="1">
      <alignment vertical="center" wrapText="1"/>
    </xf>
    <xf numFmtId="0" fontId="1" fillId="2" borderId="0" xfId="0" applyNumberFormat="1" applyFont="1" applyFill="1">
      <alignment vertical="center" wrapText="1"/>
    </xf>
    <xf numFmtId="14" fontId="0" fillId="0" borderId="0" xfId="0" applyNumberFormat="1" applyFont="1" applyAlignment="1">
      <alignment horizontal="right" vertical="center" wrapText="1" indent="2"/>
    </xf>
    <xf numFmtId="0" fontId="0" fillId="0" borderId="0" xfId="0" applyFont="1" applyAlignment="1">
      <alignment horizontal="left" vertical="center"/>
    </xf>
    <xf numFmtId="181" fontId="26" fillId="0" borderId="0" xfId="0" applyNumberFormat="1" applyFont="1" applyAlignment="1">
      <alignment horizontal="right" vertical="center" indent="1"/>
    </xf>
    <xf numFmtId="183" fontId="26" fillId="0" borderId="0" xfId="0" applyNumberFormat="1" applyFont="1" applyAlignment="1">
      <alignment horizontal="right" vertical="center" wrapText="1" indent="1"/>
    </xf>
    <xf numFmtId="0" fontId="26" fillId="0" borderId="0" xfId="0" applyFont="1" applyAlignment="1">
      <alignment horizontal="right" vertical="center" indent="1"/>
    </xf>
    <xf numFmtId="0" fontId="26" fillId="0" borderId="0" xfId="0" applyFont="1" applyAlignment="1">
      <alignment vertical="center"/>
    </xf>
    <xf numFmtId="182" fontId="23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horizontal="left" vertical="center" indent="13"/>
    </xf>
    <xf numFmtId="0" fontId="13" fillId="0" borderId="0" xfId="0" applyFont="1">
      <alignment vertical="center" wrapText="1"/>
    </xf>
    <xf numFmtId="0" fontId="9" fillId="0" borderId="0" xfId="3" applyFill="1" applyAlignment="1">
      <alignment horizontal="left"/>
    </xf>
    <xf numFmtId="0" fontId="20" fillId="0" borderId="0" xfId="1" applyFont="1" applyAlignment="1">
      <alignment vertical="center"/>
    </xf>
    <xf numFmtId="0" fontId="8" fillId="3" borderId="0" xfId="2">
      <alignment horizontal="left" vertical="center" indent="1"/>
    </xf>
    <xf numFmtId="0" fontId="0" fillId="0" borderId="0" xfId="0" applyAlignment="1">
      <alignment horizontal="center" vertical="center" wrapText="1"/>
    </xf>
    <xf numFmtId="0" fontId="7" fillId="2" borderId="0" xfId="1" applyFill="1" applyAlignment="1">
      <alignment vertical="center"/>
    </xf>
    <xf numFmtId="0" fontId="8" fillId="3" borderId="0" xfId="2" applyAlignment="1">
      <alignment horizontal="left" vertical="center" indent="1"/>
    </xf>
    <xf numFmtId="0" fontId="7" fillId="0" borderId="0" xfId="1" applyAlignment="1">
      <alignment vertical="center"/>
    </xf>
    <xf numFmtId="0" fontId="22" fillId="0" borderId="0" xfId="1" applyFont="1" applyAlignment="1">
      <alignment vertical="center"/>
    </xf>
  </cellXfs>
  <cellStyles count="47">
    <cellStyle name="20% - 輔色1" xfId="24" builtinId="30" customBuiltin="1"/>
    <cellStyle name="20% - 輔色2" xfId="28" builtinId="34" customBuiltin="1"/>
    <cellStyle name="20% - 輔色3" xfId="32" builtinId="38" customBuiltin="1"/>
    <cellStyle name="20% - 輔色4" xfId="36" builtinId="42" customBuiltin="1"/>
    <cellStyle name="20% - 輔色5" xfId="40" builtinId="46" customBuiltin="1"/>
    <cellStyle name="20% - 輔色6" xfId="44" builtinId="50" customBuiltin="1"/>
    <cellStyle name="40% - 輔色1" xfId="25" builtinId="31" customBuiltin="1"/>
    <cellStyle name="40% - 輔色2" xfId="29" builtinId="35" customBuiltin="1"/>
    <cellStyle name="40% - 輔色3" xfId="33" builtinId="39" customBuiltin="1"/>
    <cellStyle name="40% - 輔色4" xfId="37" builtinId="43" customBuiltin="1"/>
    <cellStyle name="40% - 輔色5" xfId="41" builtinId="47" customBuiltin="1"/>
    <cellStyle name="40% - 輔色6" xfId="45" builtinId="51" customBuiltin="1"/>
    <cellStyle name="60% - 輔色1" xfId="26" builtinId="32" customBuiltin="1"/>
    <cellStyle name="60% - 輔色2" xfId="30" builtinId="36" customBuiltin="1"/>
    <cellStyle name="60% - 輔色3" xfId="34" builtinId="40" customBuiltin="1"/>
    <cellStyle name="60% - 輔色4" xfId="38" builtinId="44" customBuiltin="1"/>
    <cellStyle name="60% - 輔色5" xfId="42" builtinId="48" customBuiltin="1"/>
    <cellStyle name="60% - 輔色6" xfId="46" builtinId="52" customBuiltin="1"/>
    <cellStyle name="一般" xfId="0" builtinId="0" customBuiltin="1"/>
    <cellStyle name="千分位" xfId="4" builtinId="3" customBuiltin="1"/>
    <cellStyle name="千分位[0]" xfId="5" builtinId="6" customBuiltin="1"/>
    <cellStyle name="中等" xfId="15" builtinId="28" customBuiltin="1"/>
    <cellStyle name="合計" xfId="22" builtinId="25" customBuiltin="1"/>
    <cellStyle name="好" xfId="13" builtinId="26" customBuiltin="1"/>
    <cellStyle name="百分比" xfId="8" builtinId="5" customBuiltin="1"/>
    <cellStyle name="計算方式" xfId="18" builtinId="22" customBuiltin="1"/>
    <cellStyle name="貨幣" xfId="6" builtinId="4" customBuiltin="1"/>
    <cellStyle name="貨幣 [0]" xfId="7" builtinId="7" customBuiltin="1"/>
    <cellStyle name="連結的儲存格" xfId="19" builtinId="24" customBuiltin="1"/>
    <cellStyle name="備註" xfId="10" builtinId="10" customBuiltin="1"/>
    <cellStyle name="說明文字" xfId="11" builtinId="53" customBuiltin="1"/>
    <cellStyle name="輔色1" xfId="23" builtinId="29" customBuiltin="1"/>
    <cellStyle name="輔色2" xfId="27" builtinId="33" customBuiltin="1"/>
    <cellStyle name="輔色3" xfId="31" builtinId="37" customBuiltin="1"/>
    <cellStyle name="輔色4" xfId="35" builtinId="41" customBuiltin="1"/>
    <cellStyle name="輔色5" xfId="39" builtinId="45" customBuiltin="1"/>
    <cellStyle name="輔色6" xfId="43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9" builtinId="18" customBuiltin="1"/>
    <cellStyle name="標題 4" xfId="12" builtinId="19" customBuiltin="1"/>
    <cellStyle name="輸入" xfId="16" builtinId="20" customBuiltin="1"/>
    <cellStyle name="輸出" xfId="17" builtinId="21" customBuiltin="1"/>
    <cellStyle name="檢查儲存格" xfId="20" builtinId="23" customBuiltin="1"/>
    <cellStyle name="壞" xfId="14" builtinId="27" customBuiltin="1"/>
    <cellStyle name="警告文字" xfId="21" builtinId="11" customBuiltin="1"/>
  </cellStyles>
  <dxfs count="57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9" formatCode="yyyy/m/d"/>
      <alignment horizontal="right" vertical="center" textRotation="0" wrapText="0" indent="1" justifyLastLine="0" shrinkToFit="0" readingOrder="0"/>
    </dxf>
    <dxf>
      <font>
        <color rgb="FFFF0000"/>
      </font>
    </dxf>
    <dxf>
      <font>
        <strike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alignment horizontal="general" vertical="center" textRotation="0" wrapText="0" indent="0" justifyLastLine="0" shrinkToFit="0" readingOrder="0"/>
    </dxf>
    <dxf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83" formatCode="h:mm"/>
      <alignment horizontal="right" vertical="center" textRotation="0" wrapText="1" indent="1" justifyLastLine="0" shrinkToFit="0" readingOrder="0"/>
    </dxf>
    <dxf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81" formatCode="h:mm;@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9" formatCode="yyyy/m/d"/>
      <alignment horizontal="right" vertical="center" textRotation="0" wrapText="1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</dxf>
    <dxf>
      <numFmt numFmtId="182" formatCode="0.0_ "/>
    </dxf>
    <dxf>
      <numFmt numFmtId="181" formatCode="h:mm;@"/>
    </dxf>
    <dxf>
      <numFmt numFmtId="19" formatCode="yyyy/m/d"/>
    </dxf>
    <dxf>
      <font>
        <b/>
        <i val="0"/>
      </font>
    </dxf>
    <dxf>
      <numFmt numFmtId="182" formatCode="0.0_ "/>
    </dxf>
    <dxf>
      <numFmt numFmtId="181" formatCode="h:mm;@"/>
    </dxf>
    <dxf>
      <numFmt numFmtId="19" formatCode="yyyy/m/d"/>
    </dxf>
    <dxf>
      <font>
        <b/>
        <i val="0"/>
      </font>
    </dxf>
    <dxf>
      <numFmt numFmtId="182" formatCode="0.0_ "/>
    </dxf>
    <dxf>
      <numFmt numFmtId="181" formatCode="h:mm;@"/>
    </dxf>
    <dxf>
      <numFmt numFmtId="19" formatCode="yyyy/m/d"/>
    </dxf>
    <dxf>
      <font>
        <b/>
        <i val="0"/>
        <color theme="3"/>
      </font>
    </dxf>
    <dxf>
      <numFmt numFmtId="182" formatCode="0.0_ "/>
    </dxf>
    <dxf>
      <numFmt numFmtId="182" formatCode="0.0_ "/>
    </dxf>
    <dxf>
      <numFmt numFmtId="181" formatCode="h:mm;@"/>
    </dxf>
    <dxf>
      <numFmt numFmtId="19" formatCode="yyyy/m/d"/>
    </dxf>
    <dxf>
      <font>
        <b/>
        <i val="0"/>
      </font>
    </dxf>
    <dxf>
      <numFmt numFmtId="182" formatCode="0.0_ "/>
    </dxf>
    <dxf>
      <numFmt numFmtId="182" formatCode="0.0_ "/>
    </dxf>
    <dxf>
      <numFmt numFmtId="181" formatCode="h:mm;@"/>
    </dxf>
    <dxf>
      <numFmt numFmtId="19" formatCode="yyyy/m/d"/>
    </dxf>
    <dxf>
      <font>
        <color rgb="FFFF0000"/>
      </font>
    </dxf>
    <dxf>
      <font>
        <b/>
        <i val="0"/>
      </font>
    </dxf>
    <dxf>
      <font>
        <b/>
        <i val="0"/>
        <color theme="3"/>
      </font>
      <border>
        <top style="medium">
          <color theme="4"/>
        </top>
        <bottom style="medium">
          <color theme="4"/>
        </bottom>
      </border>
    </dxf>
    <dxf>
      <border>
        <bottom style="thin">
          <color theme="2"/>
        </bottom>
        <horizontal style="thin">
          <color theme="2"/>
        </horizontal>
      </border>
    </dxf>
  </dxfs>
  <tableStyles count="1" defaultTableStyle="TableStyleMedium2" defaultPivotStyle="PivotStyleLight16">
    <tableStyle name="健身計劃" pivot="0" count="2" xr9:uid="{00000000-0011-0000-FFFF-FFFF00000000}">
      <tableStyleElement type="wholeTable" dxfId="56"/>
      <tableStyleElement type="headerRow" dxfId="5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171229424136558E-2"/>
          <c:y val="9.2426346115019653E-2"/>
          <c:w val="0.93052707815496571"/>
          <c:h val="0.81514730776996069"/>
        </c:manualLayout>
      </c:layout>
      <c:lineChart>
        <c:grouping val="standard"/>
        <c:varyColors val="0"/>
        <c:ser>
          <c:idx val="1"/>
          <c:order val="0"/>
          <c:tx>
            <c:strRef>
              <c:f>體重追蹤工具!$B$13</c:f>
              <c:strCache>
                <c:ptCount val="1"/>
                <c:pt idx="0">
                  <c:v>腰圍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1EF4-4D24-A2A1-FFCCE3812B20}"/>
              </c:ext>
            </c:extLst>
          </c:dPt>
          <c:val>
            <c:numRef>
              <c:f>腰圍追蹤工具!$D$5:$D$8</c:f>
              <c:numCache>
                <c:formatCode>0.0_ </c:formatCode>
                <c:ptCount val="4"/>
                <c:pt idx="0">
                  <c:v>36</c:v>
                </c:pt>
                <c:pt idx="1">
                  <c:v>36.700000000000003</c:v>
                </c:pt>
                <c:pt idx="2">
                  <c:v>38</c:v>
                </c:pt>
                <c:pt idx="3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74-4AC2-B3A6-506B32D65613}"/>
            </c:ext>
          </c:extLst>
        </c:ser>
        <c:ser>
          <c:idx val="0"/>
          <c:order val="1"/>
          <c:tx>
            <c:strRef>
              <c:f>體重追蹤工具!$B$14</c:f>
              <c:strCache>
                <c:ptCount val="1"/>
                <c:pt idx="0">
                  <c:v>二頭肌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3"/>
                </a:solidFill>
              </a:ln>
              <a:effectLst/>
            </c:spPr>
          </c:marker>
          <c:val>
            <c:numRef>
              <c:f>二頭肌追蹤工具!$D$5:$D$9</c:f>
              <c:numCache>
                <c:formatCode>0.0_ </c:formatCode>
                <c:ptCount val="5"/>
                <c:pt idx="0">
                  <c:v>13.5</c:v>
                </c:pt>
                <c:pt idx="1">
                  <c:v>13.5</c:v>
                </c:pt>
                <c:pt idx="2">
                  <c:v>13.6</c:v>
                </c:pt>
                <c:pt idx="3">
                  <c:v>13.8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74-4AC2-B3A6-506B32D65613}"/>
            </c:ext>
          </c:extLst>
        </c:ser>
        <c:ser>
          <c:idx val="2"/>
          <c:order val="2"/>
          <c:tx>
            <c:strRef>
              <c:f>體重追蹤工具!$B$15</c:f>
              <c:strCache>
                <c:ptCount val="1"/>
                <c:pt idx="0">
                  <c:v>臀部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1"/>
                </a:solidFill>
              </a:ln>
              <a:effectLst/>
            </c:spPr>
          </c:marker>
          <c:val>
            <c:numRef>
              <c:f>臀部追蹤工具!$D$5:$D$7</c:f>
              <c:numCache>
                <c:formatCode>0.0_ </c:formatCode>
                <c:ptCount val="3"/>
                <c:pt idx="0">
                  <c:v>45</c:v>
                </c:pt>
                <c:pt idx="1">
                  <c:v>44.8</c:v>
                </c:pt>
                <c:pt idx="2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74-4AC2-B3A6-506B32D65613}"/>
            </c:ext>
          </c:extLst>
        </c:ser>
        <c:ser>
          <c:idx val="3"/>
          <c:order val="3"/>
          <c:tx>
            <c:strRef>
              <c:f>體重追蹤工具!$B$16</c:f>
              <c:strCache>
                <c:ptCount val="1"/>
                <c:pt idx="0">
                  <c:v>大腿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4"/>
                </a:solidFill>
              </a:ln>
              <a:effectLst/>
            </c:spPr>
          </c:marker>
          <c:val>
            <c:numRef>
              <c:f>大腿追蹤工具!$D$5:$D$11</c:f>
              <c:numCache>
                <c:formatCode>0.0_ </c:formatCode>
                <c:ptCount val="7"/>
                <c:pt idx="0">
                  <c:v>22</c:v>
                </c:pt>
                <c:pt idx="1">
                  <c:v>21</c:v>
                </c:pt>
                <c:pt idx="2">
                  <c:v>20.5</c:v>
                </c:pt>
                <c:pt idx="3">
                  <c:v>21</c:v>
                </c:pt>
                <c:pt idx="4">
                  <c:v>22</c:v>
                </c:pt>
                <c:pt idx="5">
                  <c:v>21</c:v>
                </c:pt>
                <c:pt idx="6">
                  <c:v>20.3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74-4AC2-B3A6-506B32D65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879128"/>
        <c:axId val="331878344"/>
        <c:extLst/>
      </c:lineChart>
      <c:catAx>
        <c:axId val="331879128"/>
        <c:scaling>
          <c:orientation val="minMax"/>
        </c:scaling>
        <c:delete val="1"/>
        <c:axPos val="b"/>
        <c:numFmt formatCode="m\/d\/yyyy" sourceLinked="1"/>
        <c:majorTickMark val="out"/>
        <c:minorTickMark val="none"/>
        <c:tickLblPos val="nextTo"/>
        <c:crossAx val="331878344"/>
        <c:crosses val="autoZero"/>
        <c:auto val="1"/>
        <c:lblAlgn val="ctr"/>
        <c:lblOffset val="100"/>
        <c:noMultiLvlLbl val="0"/>
      </c:catAx>
      <c:valAx>
        <c:axId val="331878344"/>
        <c:scaling>
          <c:orientation val="minMax"/>
          <c:max val="50"/>
          <c:min val="10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_ 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  <a:cs typeface="+mn-cs"/>
              </a:defRPr>
            </a:pPr>
            <a:endParaRPr lang="zh-TW"/>
          </a:p>
        </c:txPr>
        <c:crossAx val="331879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976489358239793E-2"/>
          <c:y val="3.5898821470845554E-2"/>
          <c:w val="0.93131980970314265"/>
          <c:h val="0.85620915032679734"/>
        </c:manualLayout>
      </c:layout>
      <c:areaChart>
        <c:grouping val="standard"/>
        <c:varyColors val="0"/>
        <c:ser>
          <c:idx val="1"/>
          <c:order val="0"/>
          <c:tx>
            <c:strRef>
              <c:f>體重追蹤工具!$B$12</c:f>
              <c:strCache>
                <c:ptCount val="1"/>
                <c:pt idx="0">
                  <c:v>體重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val>
            <c:numRef>
              <c:f>體重追蹤工具!$D$20:$D$25</c:f>
              <c:numCache>
                <c:formatCode>0.0_ </c:formatCode>
                <c:ptCount val="6"/>
                <c:pt idx="0">
                  <c:v>155</c:v>
                </c:pt>
                <c:pt idx="1">
                  <c:v>154.5</c:v>
                </c:pt>
                <c:pt idx="2">
                  <c:v>154.19999999999999</c:v>
                </c:pt>
                <c:pt idx="3">
                  <c:v>153.80000000000001</c:v>
                </c:pt>
                <c:pt idx="4">
                  <c:v>154.5</c:v>
                </c:pt>
                <c:pt idx="5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A-4F85-B5AE-56BCD8AB2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721960"/>
        <c:axId val="457709824"/>
      </c:areaChart>
      <c:catAx>
        <c:axId val="452721960"/>
        <c:scaling>
          <c:orientation val="minMax"/>
        </c:scaling>
        <c:delete val="1"/>
        <c:axPos val="b"/>
        <c:numFmt formatCode="m\/d\/yyyy" sourceLinked="1"/>
        <c:majorTickMark val="out"/>
        <c:minorTickMark val="none"/>
        <c:tickLblPos val="nextTo"/>
        <c:crossAx val="457709824"/>
        <c:crosses val="autoZero"/>
        <c:auto val="1"/>
        <c:lblAlgn val="ctr"/>
        <c:lblOffset val="100"/>
        <c:noMultiLvlLbl val="1"/>
      </c:catAx>
      <c:valAx>
        <c:axId val="45770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cross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  <a:cs typeface="+mn-cs"/>
              </a:defRPr>
            </a:pPr>
            <a:endParaRPr lang="zh-TW"/>
          </a:p>
        </c:txPr>
        <c:crossAx val="452721960"/>
        <c:crosses val="autoZero"/>
        <c:crossBetween val="midCat"/>
      </c:valAx>
      <c:spPr>
        <a:noFill/>
        <a:ln>
          <a:solidFill>
            <a:schemeClr val="bg2"/>
          </a:solidFill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3</xdr:row>
      <xdr:rowOff>19050</xdr:rowOff>
    </xdr:from>
    <xdr:to>
      <xdr:col>16</xdr:col>
      <xdr:colOff>552450</xdr:colOff>
      <xdr:row>8</xdr:row>
      <xdr:rowOff>238125</xdr:rowOff>
    </xdr:to>
    <xdr:graphicFrame macro="">
      <xdr:nvGraphicFramePr>
        <xdr:cNvPr id="2" name="身體尺寸" descr="追蹤個別起始統計數值進度的折線圖，包括臀部、腰圍、大腿以及二頭肌。">
          <a:extLst>
            <a:ext uri="{FF2B5EF4-FFF2-40B4-BE49-F238E27FC236}">
              <a16:creationId xmlns:a16="http://schemas.microsoft.com/office/drawing/2014/main" id="{B7F05A8B-19E3-45A3-90F3-B764D616DD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190500</xdr:colOff>
      <xdr:row>10</xdr:row>
      <xdr:rowOff>38100</xdr:rowOff>
    </xdr:from>
    <xdr:to>
      <xdr:col>16</xdr:col>
      <xdr:colOff>628650</xdr:colOff>
      <xdr:row>16</xdr:row>
      <xdr:rowOff>209550</xdr:rowOff>
    </xdr:to>
    <xdr:graphicFrame macro="">
      <xdr:nvGraphicFramePr>
        <xdr:cNvPr id="3" name="體重" descr="追蹤體重進度的區域圖。">
          <a:extLst>
            <a:ext uri="{FF2B5EF4-FFF2-40B4-BE49-F238E27FC236}">
              <a16:creationId xmlns:a16="http://schemas.microsoft.com/office/drawing/2014/main" id="{F02ECB4D-425D-49EE-8060-EB0DE79313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266700</xdr:colOff>
      <xdr:row>0</xdr:row>
      <xdr:rowOff>133350</xdr:rowOff>
    </xdr:from>
    <xdr:to>
      <xdr:col>16</xdr:col>
      <xdr:colOff>821817</xdr:colOff>
      <xdr:row>0</xdr:row>
      <xdr:rowOff>712834</xdr:rowOff>
    </xdr:to>
    <xdr:pic>
      <xdr:nvPicPr>
        <xdr:cNvPr id="4" name="圖片 3" descr="多種運動位置的個人剪影。">
          <a:extLst>
            <a:ext uri="{FF2B5EF4-FFF2-40B4-BE49-F238E27FC236}">
              <a16:creationId xmlns:a16="http://schemas.microsoft.com/office/drawing/2014/main" id="{362DE5D9-ECE4-4FE8-A22D-AEEA0444A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17</xdr:col>
      <xdr:colOff>821817</xdr:colOff>
      <xdr:row>0</xdr:row>
      <xdr:rowOff>712834</xdr:rowOff>
    </xdr:to>
    <xdr:pic>
      <xdr:nvPicPr>
        <xdr:cNvPr id="4" name="圖片 3" descr="多種運動位置的個人剪影。">
          <a:extLst>
            <a:ext uri="{FF2B5EF4-FFF2-40B4-BE49-F238E27FC236}">
              <a16:creationId xmlns:a16="http://schemas.microsoft.com/office/drawing/2014/main" id="{BA12A1ED-3AEF-488E-87E9-C1897F398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17</xdr:col>
      <xdr:colOff>821817</xdr:colOff>
      <xdr:row>0</xdr:row>
      <xdr:rowOff>712834</xdr:rowOff>
    </xdr:to>
    <xdr:pic>
      <xdr:nvPicPr>
        <xdr:cNvPr id="4" name="圖片 3" descr="多種運動位置的個人剪影。">
          <a:extLst>
            <a:ext uri="{FF2B5EF4-FFF2-40B4-BE49-F238E27FC236}">
              <a16:creationId xmlns:a16="http://schemas.microsoft.com/office/drawing/2014/main" id="{D934CC57-2E18-4E24-9D06-8D7751D861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17</xdr:col>
      <xdr:colOff>821817</xdr:colOff>
      <xdr:row>0</xdr:row>
      <xdr:rowOff>712834</xdr:rowOff>
    </xdr:to>
    <xdr:pic>
      <xdr:nvPicPr>
        <xdr:cNvPr id="4" name="圖片 3" descr="多種運動位置的個人剪影。">
          <a:extLst>
            <a:ext uri="{FF2B5EF4-FFF2-40B4-BE49-F238E27FC236}">
              <a16:creationId xmlns:a16="http://schemas.microsoft.com/office/drawing/2014/main" id="{1BE6C95D-0C9C-4FE3-A6BE-110D43A3D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17</xdr:col>
      <xdr:colOff>821817</xdr:colOff>
      <xdr:row>0</xdr:row>
      <xdr:rowOff>712834</xdr:rowOff>
    </xdr:to>
    <xdr:pic>
      <xdr:nvPicPr>
        <xdr:cNvPr id="4" name="圖片 3" descr="多種運動位置的個人剪影。">
          <a:extLst>
            <a:ext uri="{FF2B5EF4-FFF2-40B4-BE49-F238E27FC236}">
              <a16:creationId xmlns:a16="http://schemas.microsoft.com/office/drawing/2014/main" id="{FAB75DE5-335C-47DC-A055-0547A8023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0</xdr:row>
      <xdr:rowOff>133350</xdr:rowOff>
    </xdr:from>
    <xdr:to>
      <xdr:col>7</xdr:col>
      <xdr:colOff>1641475</xdr:colOff>
      <xdr:row>0</xdr:row>
      <xdr:rowOff>712834</xdr:rowOff>
    </xdr:to>
    <xdr:pic>
      <xdr:nvPicPr>
        <xdr:cNvPr id="3" name="圖片 2" descr="多種運動位置的個人剪影。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57625" y="133350"/>
          <a:ext cx="4819650" cy="57948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1733550</xdr:colOff>
      <xdr:row>0</xdr:row>
      <xdr:rowOff>133350</xdr:rowOff>
    </xdr:from>
    <xdr:to>
      <xdr:col>11</xdr:col>
      <xdr:colOff>50292</xdr:colOff>
      <xdr:row>0</xdr:row>
      <xdr:rowOff>712834</xdr:rowOff>
    </xdr:to>
    <xdr:pic>
      <xdr:nvPicPr>
        <xdr:cNvPr id="3" name="圖片 2" descr="多種運動位置的個人剪影。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5" y="133350"/>
          <a:ext cx="8184642" cy="57948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0000000}" name="體重追蹤器" displayName="體重追蹤器" ref="B19:D25">
  <autoFilter ref="B19:D25" xr:uid="{00000000-0009-0000-0100-00001D000000}"/>
  <tableColumns count="3">
    <tableColumn id="1" xr3:uid="{00000000-0010-0000-0000-000001000000}" name="日期" totalsRowLabel="合計" dataDxfId="52">
      <calculatedColumnFormula>TODAY()+30+ROW()</calculatedColumnFormula>
    </tableColumn>
    <tableColumn id="3" xr3:uid="{00000000-0010-0000-0000-000003000000}" name="時間" dataDxfId="51"/>
    <tableColumn id="2" xr3:uid="{00000000-0010-0000-0000-000002000000}" name="體重" totalsRowFunction="sum" dataDxfId="50" totalsRowDxfId="49"/>
  </tableColumns>
  <tableStyleInfo name="健身計劃" showFirstColumn="0" showLastColumn="0" showRowStripes="1" showColumnStripes="0"/>
  <extLst>
    <ext xmlns:x14="http://schemas.microsoft.com/office/spreadsheetml/2009/9/main" uri="{504A1905-F514-4f6f-8877-14C23A59335A}">
      <x14:table altTextSummary="在表格中輸入 [日期]、[時間] 和 [體重]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01000000}" name="腰圍追蹤器" displayName="腰圍追蹤器" ref="B4:D8">
  <autoFilter ref="B4:D8" xr:uid="{00000000-0009-0000-0100-000021000000}"/>
  <tableColumns count="3">
    <tableColumn id="1" xr3:uid="{00000000-0010-0000-0100-000001000000}" name="日期" totalsRowLabel="合計" dataDxfId="47">
      <calculatedColumnFormula>TODAY()+30+ROW()</calculatedColumnFormula>
    </tableColumn>
    <tableColumn id="3" xr3:uid="{00000000-0010-0000-0100-000003000000}" name="時間" dataDxfId="46"/>
    <tableColumn id="2" xr3:uid="{00000000-0010-0000-0100-000002000000}" name="規模" totalsRowFunction="sum" dataDxfId="45" totalsRowDxfId="44"/>
  </tableColumns>
  <tableStyleInfo name="健身計劃" showFirstColumn="0" showLastColumn="0" showRowStripes="1" showColumnStripes="0"/>
  <extLst>
    <ext xmlns:x14="http://schemas.microsoft.com/office/spreadsheetml/2009/9/main" uri="{504A1905-F514-4f6f-8877-14C23A59335A}">
      <x14:table altTextSummary="在表格中輸入 [日期]、[時間] 和 [大小]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02000000}" name="二頭肌追蹤器" displayName="二頭肌追蹤器" ref="B4:D9" totalsRowShown="0">
  <autoFilter ref="B4:D9" xr:uid="{00000000-0009-0000-0100-000028000000}"/>
  <tableColumns count="3">
    <tableColumn id="1" xr3:uid="{00000000-0010-0000-0200-000001000000}" name="日期" dataDxfId="42">
      <calculatedColumnFormula>TODAY()+30+ROW()</calculatedColumnFormula>
    </tableColumn>
    <tableColumn id="3" xr3:uid="{00000000-0010-0000-0200-000003000000}" name="時間" dataDxfId="41"/>
    <tableColumn id="2" xr3:uid="{00000000-0010-0000-0200-000002000000}" name="規模" dataDxfId="40"/>
  </tableColumns>
  <tableStyleInfo name="健身計劃" showFirstColumn="0" showLastColumn="0" showRowStripes="1" showColumnStripes="0"/>
  <extLst>
    <ext xmlns:x14="http://schemas.microsoft.com/office/spreadsheetml/2009/9/main" uri="{504A1905-F514-4f6f-8877-14C23A59335A}">
      <x14:table altTextSummary="在表格中輸入 [日期]、[時間] 和 [大小]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03000000}" name="臀部追蹤器" displayName="臀部追蹤器" ref="B4:D7" totalsRowShown="0">
  <autoFilter ref="B4:D7" xr:uid="{00000000-0009-0000-0100-00001A000000}"/>
  <tableColumns count="3">
    <tableColumn id="1" xr3:uid="{00000000-0010-0000-0300-000001000000}" name="日期" dataDxfId="38">
      <calculatedColumnFormula>TODAY()+30+ROW()</calculatedColumnFormula>
    </tableColumn>
    <tableColumn id="3" xr3:uid="{00000000-0010-0000-0300-000003000000}" name="時間" dataDxfId="37"/>
    <tableColumn id="2" xr3:uid="{00000000-0010-0000-0300-000002000000}" name="規模" dataDxfId="36"/>
  </tableColumns>
  <tableStyleInfo name="健身計劃" showFirstColumn="0" showLastColumn="0" showRowStripes="1" showColumnStripes="0"/>
  <extLst>
    <ext xmlns:x14="http://schemas.microsoft.com/office/spreadsheetml/2009/9/main" uri="{504A1905-F514-4f6f-8877-14C23A59335A}">
      <x14:table altTextSummary="在表格中輸入 [日期]、[時間] 和 [大小]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4000000}" name="大腿追蹤器" displayName="大腿追蹤器" ref="B4:D11" totalsRowShown="0">
  <autoFilter ref="B4:D11" xr:uid="{00000000-0009-0000-0100-000016000000}"/>
  <tableColumns count="3">
    <tableColumn id="1" xr3:uid="{00000000-0010-0000-0400-000001000000}" name="日期" dataDxfId="34">
      <calculatedColumnFormula>TODAY()+30+ROW()</calculatedColumnFormula>
    </tableColumn>
    <tableColumn id="3" xr3:uid="{00000000-0010-0000-0400-000003000000}" name="時間" dataDxfId="33"/>
    <tableColumn id="2" xr3:uid="{00000000-0010-0000-0400-000002000000}" name="規模" dataDxfId="32"/>
  </tableColumns>
  <tableStyleInfo name="健身計劃" showFirstColumn="0" showLastColumn="0" showRowStripes="1" showColumnStripes="0"/>
  <extLst>
    <ext xmlns:x14="http://schemas.microsoft.com/office/spreadsheetml/2009/9/main" uri="{504A1905-F514-4f6f-8877-14C23A59335A}">
      <x14:table altTextSummary="在表格中輸入 [日期]、[時間] 和 [大小]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運動紀錄" displayName="運動紀錄" ref="B10:H15" dataDxfId="31">
  <autoFilter ref="B10:H15" xr:uid="{00000000-0009-0000-0100-000007000000}"/>
  <tableColumns count="7">
    <tableColumn id="1" xr3:uid="{00000000-0010-0000-0500-000001000000}" name="日期" totalsRowLabel="總計" dataDxfId="30" totalsRowDxfId="29"/>
    <tableColumn id="2" xr3:uid="{00000000-0010-0000-0500-000002000000}" name="活動" dataDxfId="28"/>
    <tableColumn id="9" xr3:uid="{00000000-0010-0000-0500-000009000000}" name="開始時間" dataDxfId="27" totalsRowDxfId="26"/>
    <tableColumn id="10" xr3:uid="{00000000-0010-0000-0500-00000A000000}" name="持續時間" dataDxfId="25" totalsRowDxfId="24"/>
    <tableColumn id="3" xr3:uid="{00000000-0010-0000-0500-000003000000}" name="距離" totalsRowFunction="sum" dataDxfId="23"/>
    <tableColumn id="5" xr3:uid="{00000000-0010-0000-0500-000005000000}" name="卡路里" totalsRowFunction="sum" dataDxfId="22" totalsRowDxfId="21"/>
    <tableColumn id="7" xr3:uid="{00000000-0010-0000-0500-000007000000}" name="附註" totalsRowFunction="count" dataDxfId="20"/>
  </tableColumns>
  <tableStyleInfo name="健身計劃" showFirstColumn="0" showLastColumn="0" showRowStripes="1" showColumnStripes="0"/>
  <extLst>
    <ext xmlns:x14="http://schemas.microsoft.com/office/spreadsheetml/2009/9/main" uri="{504A1905-F514-4f6f-8877-14C23A59335A}">
      <x14:table altTextSummary="輸入 [日期]、[開始時間]、[持續時間]、[距離]、[卡路里]，以及[附註]，然後選取活動在此表格_x000d__x000a_影像：多種運動位置的個人剪影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食物紀錄" displayName="食物紀錄" ref="B7:L18">
  <autoFilter ref="B7:L18" xr:uid="{00000000-0009-0000-0100-000008000000}"/>
  <tableColumns count="11">
    <tableColumn id="4" xr3:uid="{00000000-0010-0000-0600-000004000000}" name="日期" totalsRowLabel="總計" dataDxfId="18"/>
    <tableColumn id="1" xr3:uid="{00000000-0010-0000-0600-000001000000}" name="餐點" dataDxfId="17"/>
    <tableColumn id="2" xr3:uid="{00000000-0010-0000-0600-000002000000}" name="食物" dataDxfId="16"/>
    <tableColumn id="3" xr3:uid="{00000000-0010-0000-0600-000003000000}" name="卡路里" totalsRowFunction="sum" dataDxfId="15" totalsRowDxfId="14"/>
    <tableColumn id="5" xr3:uid="{00000000-0010-0000-0600-000005000000}" name="脂肪" totalsRowFunction="sum" dataDxfId="13" totalsRowDxfId="12"/>
    <tableColumn id="6" xr3:uid="{00000000-0010-0000-0600-000006000000}" name="膽固醇" totalsRowFunction="sum" dataDxfId="11" totalsRowDxfId="10"/>
    <tableColumn id="7" xr3:uid="{00000000-0010-0000-0600-000007000000}" name="鈉" totalsRowFunction="sum" dataDxfId="9" totalsRowDxfId="8"/>
    <tableColumn id="8" xr3:uid="{00000000-0010-0000-0600-000008000000}" name="碳水化合物" totalsRowFunction="sum" dataDxfId="7" totalsRowDxfId="6"/>
    <tableColumn id="9" xr3:uid="{00000000-0010-0000-0600-000009000000}" name="蛋白質" totalsRowFunction="sum" dataDxfId="5" totalsRowDxfId="4"/>
    <tableColumn id="12" xr3:uid="{00000000-0010-0000-0600-00000C000000}" name="糖" totalsRowFunction="sum" dataDxfId="3" totalsRowDxfId="2"/>
    <tableColumn id="13" xr3:uid="{00000000-0010-0000-0600-00000D000000}" name="纖維" totalsRowFunction="sum" dataDxfId="1" totalsRowDxfId="0"/>
  </tableColumns>
  <tableStyleInfo name="健身計劃" showFirstColumn="0" showLastColumn="0" showRowStripes="1" showColumnStripes="0"/>
  <extLst>
    <ext xmlns:x14="http://schemas.microsoft.com/office/spreadsheetml/2009/9/main" uri="{504A1905-F514-4f6f-8877-14C23A59335A}">
      <x14:table altTextSummary="在表格中輸入 [日期]、[用餐類型]，以及 [食物項目]。自訂表格標題，以追蹤特殊營養需求"/>
    </ext>
  </extLst>
</table>
</file>

<file path=xl/theme/theme1.xml><?xml version="1.0" encoding="utf-8"?>
<a:theme xmlns:a="http://schemas.openxmlformats.org/drawingml/2006/main" name="Office Theme">
  <a:themeElements>
    <a:clrScheme name="Fitness Plan">
      <a:dk1>
        <a:sysClr val="windowText" lastClr="000000"/>
      </a:dk1>
      <a:lt1>
        <a:sysClr val="window" lastClr="FFFFFF"/>
      </a:lt1>
      <a:dk2>
        <a:srgbClr val="505050"/>
      </a:dk2>
      <a:lt2>
        <a:srgbClr val="F5F5F5"/>
      </a:lt2>
      <a:accent1>
        <a:srgbClr val="6D5CA7"/>
      </a:accent1>
      <a:accent2>
        <a:srgbClr val="FBD22D"/>
      </a:accent2>
      <a:accent3>
        <a:srgbClr val="475BA8"/>
      </a:accent3>
      <a:accent4>
        <a:srgbClr val="737480"/>
      </a:accent4>
      <a:accent5>
        <a:srgbClr val="9C4A5C"/>
      </a:accent5>
      <a:accent6>
        <a:srgbClr val="FF9900"/>
      </a:accent6>
      <a:hlink>
        <a:srgbClr val="475BA8"/>
      </a:hlink>
      <a:folHlink>
        <a:srgbClr val="9C4A5C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S25"/>
  <sheetViews>
    <sheetView showGridLines="0" tabSelected="1" zoomScaleNormal="100" workbookViewId="0"/>
  </sheetViews>
  <sheetFormatPr defaultColWidth="9.21875" defaultRowHeight="18" customHeight="1" x14ac:dyDescent="0.25"/>
  <cols>
    <col min="1" max="1" width="2.77734375" style="6" customWidth="1"/>
    <col min="2" max="4" width="10.77734375" style="6" customWidth="1"/>
    <col min="5" max="5" width="16.33203125" style="6" customWidth="1"/>
    <col min="6" max="6" width="9.5546875" style="6" customWidth="1"/>
    <col min="7" max="7" width="9.33203125" style="6" customWidth="1"/>
    <col min="8" max="8" width="2.77734375" style="6" customWidth="1"/>
    <col min="9" max="9" width="11.6640625" style="6" customWidth="1"/>
    <col min="10" max="10" width="9.5546875" style="6" customWidth="1"/>
    <col min="11" max="11" width="9.33203125" style="6" customWidth="1"/>
    <col min="12" max="12" width="2.77734375" style="6" customWidth="1"/>
    <col min="13" max="13" width="11.6640625" style="6" customWidth="1"/>
    <col min="14" max="14" width="9.5546875" style="6" customWidth="1"/>
    <col min="15" max="15" width="9.33203125" style="6" customWidth="1"/>
    <col min="16" max="16" width="2.77734375" style="6" customWidth="1"/>
    <col min="17" max="17" width="11.6640625" style="6" customWidth="1"/>
    <col min="18" max="18" width="9.5546875" style="6" customWidth="1"/>
    <col min="19" max="19" width="9.33203125" style="6" customWidth="1"/>
    <col min="20" max="20" width="2.77734375" style="6" customWidth="1"/>
    <col min="21" max="16384" width="9.21875" style="6"/>
  </cols>
  <sheetData>
    <row r="1" spans="2:19" ht="57.75" customHeight="1" x14ac:dyDescent="0.25">
      <c r="B1" s="51" t="s">
        <v>0</v>
      </c>
      <c r="C1" s="51"/>
      <c r="D1" s="51"/>
      <c r="E1" s="51"/>
      <c r="F1" s="49" t="s">
        <v>22</v>
      </c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2:19" ht="21" customHeight="1" x14ac:dyDescent="0.25">
      <c r="B2" s="51"/>
      <c r="C2" s="51"/>
      <c r="D2" s="51"/>
      <c r="E2" s="51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2:19" ht="30.75" customHeight="1" x14ac:dyDescent="0.25">
      <c r="B3" s="52" t="s">
        <v>1</v>
      </c>
      <c r="C3" s="52"/>
      <c r="D3" s="52"/>
      <c r="E3" s="25" t="str">
        <f>"本文大小 "&amp;IF(計算單位="英制","(英吋)","(公分)")</f>
        <v>本文大小 (英吋)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2:19" ht="22.5" customHeight="1" x14ac:dyDescent="0.25">
      <c r="B4" s="13" t="s">
        <v>2</v>
      </c>
      <c r="C4" s="11" t="s">
        <v>15</v>
      </c>
      <c r="D4" s="8"/>
      <c r="E4" s="49" t="s">
        <v>20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2:19" ht="21.75" customHeight="1" x14ac:dyDescent="0.25">
      <c r="B5" s="13" t="s">
        <v>3</v>
      </c>
      <c r="C5" s="11">
        <v>35</v>
      </c>
      <c r="D5" s="8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2:19" ht="21.75" customHeight="1" x14ac:dyDescent="0.25">
      <c r="B6" s="13" t="s">
        <v>4</v>
      </c>
      <c r="C6" s="11">
        <v>64</v>
      </c>
      <c r="D6" s="8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2:19" ht="21.75" customHeight="1" x14ac:dyDescent="0.25">
      <c r="B7" s="13" t="s">
        <v>5</v>
      </c>
      <c r="C7" s="12" t="s">
        <v>16</v>
      </c>
      <c r="D7" s="8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</row>
    <row r="8" spans="2:19" ht="21.75" customHeight="1" x14ac:dyDescent="0.25">
      <c r="B8" s="13" t="s">
        <v>6</v>
      </c>
      <c r="C8" s="34">
        <f>IF(全部完成,BMI,"")</f>
        <v>26.602783203125</v>
      </c>
      <c r="D8" s="8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</row>
    <row r="9" spans="2:19" ht="25.5" customHeight="1" x14ac:dyDescent="0.25">
      <c r="B9" s="53" t="str">
        <f>IF(全部完成,"","輸入身高和目前體重來計算 BMI")</f>
        <v/>
      </c>
      <c r="C9" s="53"/>
      <c r="D9" s="53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</row>
    <row r="10" spans="2:19" ht="30.75" customHeight="1" x14ac:dyDescent="0.25">
      <c r="B10" s="52" t="s">
        <v>7</v>
      </c>
      <c r="C10" s="52"/>
      <c r="D10" s="52"/>
      <c r="E10" s="25" t="str">
        <f>"重量 " &amp;IF(計算單位="英制","(磅)","(公斤)")</f>
        <v>重量 (磅)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</row>
    <row r="11" spans="2:19" ht="21.75" customHeight="1" x14ac:dyDescent="0.25">
      <c r="B11" s="26" t="s">
        <v>8</v>
      </c>
      <c r="C11" s="27" t="s">
        <v>17</v>
      </c>
      <c r="D11" s="27" t="s">
        <v>19</v>
      </c>
      <c r="E11" s="49" t="s">
        <v>21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2:19" ht="21.75" customHeight="1" x14ac:dyDescent="0.25">
      <c r="B12" s="13" t="s">
        <v>9</v>
      </c>
      <c r="C12" s="1">
        <v>155</v>
      </c>
      <c r="D12" s="1">
        <v>140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</row>
    <row r="13" spans="2:19" ht="21.75" customHeight="1" x14ac:dyDescent="0.25">
      <c r="B13" s="13" t="s">
        <v>10</v>
      </c>
      <c r="C13" s="1">
        <v>36</v>
      </c>
      <c r="D13" s="1">
        <v>28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2:19" ht="21.75" customHeight="1" x14ac:dyDescent="0.25">
      <c r="B14" s="13" t="s">
        <v>11</v>
      </c>
      <c r="C14" s="1">
        <v>13.5</v>
      </c>
      <c r="D14" s="1">
        <v>14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</row>
    <row r="15" spans="2:19" ht="21.75" customHeight="1" x14ac:dyDescent="0.25">
      <c r="B15" s="13" t="s">
        <v>12</v>
      </c>
      <c r="C15" s="1">
        <v>45</v>
      </c>
      <c r="D15" s="1">
        <v>38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</row>
    <row r="16" spans="2:19" ht="21.75" customHeight="1" x14ac:dyDescent="0.25">
      <c r="B16" s="13" t="s">
        <v>13</v>
      </c>
      <c r="C16" s="1">
        <v>22</v>
      </c>
      <c r="D16" s="1">
        <v>17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</row>
    <row r="17" spans="2:19" ht="21.2" customHeight="1" x14ac:dyDescent="0.25">
      <c r="B17" s="53"/>
      <c r="C17" s="53"/>
      <c r="D17" s="53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2:19" ht="18" customHeight="1" x14ac:dyDescent="0.3">
      <c r="B18" s="50" t="str">
        <f>UPPER(CONCATENATE(體重標籤, "追蹤工具"))</f>
        <v>體重追蹤工具</v>
      </c>
      <c r="C18" s="50"/>
      <c r="D18" s="50"/>
    </row>
    <row r="19" spans="2:19" ht="18" customHeight="1" x14ac:dyDescent="0.25">
      <c r="B19" s="6" t="s">
        <v>14</v>
      </c>
      <c r="C19" s="6" t="s">
        <v>18</v>
      </c>
      <c r="D19" s="6" t="s">
        <v>9</v>
      </c>
    </row>
    <row r="20" spans="2:19" ht="18" customHeight="1" x14ac:dyDescent="0.25">
      <c r="B20" s="28">
        <f t="shared" ref="B20:B25" ca="1" si="0">TODAY()+30+ROW()</f>
        <v>43662</v>
      </c>
      <c r="C20" s="35">
        <v>0.33333333333333331</v>
      </c>
      <c r="D20" s="36">
        <v>155</v>
      </c>
    </row>
    <row r="21" spans="2:19" ht="18" customHeight="1" x14ac:dyDescent="0.25">
      <c r="B21" s="28">
        <f t="shared" ca="1" si="0"/>
        <v>43663</v>
      </c>
      <c r="C21" s="35">
        <v>0.58333333333333337</v>
      </c>
      <c r="D21" s="36">
        <v>154.5</v>
      </c>
    </row>
    <row r="22" spans="2:19" ht="18" customHeight="1" x14ac:dyDescent="0.25">
      <c r="B22" s="28">
        <f t="shared" ca="1" si="0"/>
        <v>43664</v>
      </c>
      <c r="C22" s="35">
        <v>0.34375</v>
      </c>
      <c r="D22" s="36">
        <v>154.19999999999999</v>
      </c>
    </row>
    <row r="23" spans="2:19" ht="18" customHeight="1" x14ac:dyDescent="0.25">
      <c r="B23" s="28">
        <f t="shared" ca="1" si="0"/>
        <v>43665</v>
      </c>
      <c r="C23" s="35">
        <v>0.58333333333333337</v>
      </c>
      <c r="D23" s="36">
        <v>153.80000000000001</v>
      </c>
    </row>
    <row r="24" spans="2:19" ht="18" customHeight="1" x14ac:dyDescent="0.25">
      <c r="B24" s="28">
        <f t="shared" ca="1" si="0"/>
        <v>43666</v>
      </c>
      <c r="C24" s="35">
        <v>0.33333333333333331</v>
      </c>
      <c r="D24" s="36">
        <v>154.5</v>
      </c>
    </row>
    <row r="25" spans="2:19" ht="18" customHeight="1" x14ac:dyDescent="0.25">
      <c r="B25" s="28">
        <f t="shared" ca="1" si="0"/>
        <v>43667</v>
      </c>
      <c r="C25" s="35">
        <v>0.35416666666666669</v>
      </c>
      <c r="D25" s="36">
        <v>154</v>
      </c>
    </row>
  </sheetData>
  <mergeCells count="11">
    <mergeCell ref="E11:S17"/>
    <mergeCell ref="B18:D18"/>
    <mergeCell ref="B1:E2"/>
    <mergeCell ref="B3:D3"/>
    <mergeCell ref="B10:D10"/>
    <mergeCell ref="E4:S9"/>
    <mergeCell ref="B17:D17"/>
    <mergeCell ref="F10:S10"/>
    <mergeCell ref="F1:S2"/>
    <mergeCell ref="F3:S3"/>
    <mergeCell ref="B9:D9"/>
  </mergeCells>
  <phoneticPr fontId="25" type="noConversion"/>
  <conditionalFormatting sqref="B20:D25">
    <cfRule type="expression" dxfId="54" priority="6">
      <formula>$D20=目體體重</formula>
    </cfRule>
  </conditionalFormatting>
  <conditionalFormatting sqref="C8">
    <cfRule type="expression" dxfId="53" priority="1">
      <formula>OR($C$8&lt;18.5,$C$8&gt;25)</formula>
    </cfRule>
  </conditionalFormatting>
  <dataValidations xWindow="51" yWindow="325" count="24">
    <dataValidation type="custom" errorStyle="warning" allowBlank="1" showInputMessage="1" sqref="B12" xr:uid="{00000000-0002-0000-0000-000000000000}">
      <formula1>"體重"</formula1>
    </dataValidation>
    <dataValidation type="list" errorStyle="warning" allowBlank="1" showInputMessage="1" showErrorMessage="1" error="從清單中選取 [單位類型]。選取 [取消]，按 ALT+向下鍵來查看選項，然後按向下鍵和 ENTER 來選取" prompt="在此儲存格中選取 [單位類型]。按 ALT+向下鍵來查看選項，然後按向下鍵和 ENTER 來選取" sqref="C7" xr:uid="{00000000-0002-0000-0000-000001000000}">
      <formula1>"英制,公制"</formula1>
    </dataValidation>
    <dataValidation type="list" errorStyle="warning" allowBlank="1" showInputMessage="1" showErrorMessage="1" error="從清單中選取 [性別]。選取 [取消]，按 ALT+向下鍵來查看選項，然後按向下鍵和 ENTER 來選取" prompt="在此儲存格中選取 [性別]。按 ALT+向下鍵來查看選項，然後按向下鍵和 ENTER 來選取" sqref="C4" xr:uid="{00000000-0002-0000-0000-000002000000}">
      <formula1>"男性,女性"</formula1>
    </dataValidation>
    <dataValidation allowBlank="1" showInputMessage="1" showErrorMessage="1" prompt="在此活頁簿中建立一份健身計劃。於本體重追蹤工具活頁簿中開始於儲存格 B19 的體重追蹤工具上輸入詳細資料。圖表則位於儲存格 E4 和 E11" sqref="A1" xr:uid="{00000000-0002-0000-0000-000003000000}"/>
    <dataValidation allowBlank="1" showInputMessage="1" showErrorMessage="1" prompt="工作表的標題在儲存格中，影像則在右側的儲存格。在儲存格 C4 至 C8 填入個人詳細資料，儲存格 C12 至 D16 則輸入起始統計數值" sqref="B1:E2" xr:uid="{00000000-0002-0000-0000-000004000000}"/>
    <dataValidation allowBlank="1" showInputMessage="1" showErrorMessage="1" prompt="在下方的儲存格中輸入個人資料。右側儲存格將自動計算身體尺寸" sqref="B3:D3" xr:uid="{00000000-0002-0000-0000-000005000000}"/>
    <dataValidation allowBlank="1" showInputMessage="1" showErrorMessage="1" prompt="在右側儲存格選取 [性別]" sqref="B4" xr:uid="{00000000-0002-0000-0000-000006000000}"/>
    <dataValidation allowBlank="1" showInputMessage="1" showErrorMessage="1" prompt="在右側儲存格輸入 [年齡]" sqref="B5" xr:uid="{00000000-0002-0000-0000-000007000000}"/>
    <dataValidation allowBlank="1" showInputMessage="1" showErrorMessage="1" prompt="在此儲存格輸入 [年齡]" sqref="C5" xr:uid="{00000000-0002-0000-0000-000008000000}"/>
    <dataValidation allowBlank="1" showInputMessage="1" showErrorMessage="1" prompt="在右側儲存格輸入 [身高]" sqref="B6" xr:uid="{00000000-0002-0000-0000-000009000000}"/>
    <dataValidation allowBlank="1" showInputMessage="1" showErrorMessage="1" prompt="在此儲存格輸入 [身高]" sqref="C6" xr:uid="{00000000-0002-0000-0000-00000A000000}"/>
    <dataValidation allowBlank="1" showInputMessage="1" showErrorMessage="1" prompt="在右側儲存格選取 [單位]" sqref="B7" xr:uid="{00000000-0002-0000-0000-00000B000000}"/>
    <dataValidation allowBlank="1" showInputMessage="1" showErrorMessage="1" prompt="右側儲存格會自動計算身高體重指數" sqref="B8" xr:uid="{00000000-0002-0000-0000-00000C000000}"/>
    <dataValidation allowBlank="1" showInputMessage="1" showErrorMessage="1" prompt="儲存格會自動計算身高體重指數" sqref="C8" xr:uid="{00000000-0002-0000-0000-00000D000000}"/>
    <dataValidation allowBlank="1" showInputMessage="1" showErrorMessage="1" prompt="在下方儲存格中輸入 [起始統計數值]" sqref="B10:D10" xr:uid="{00000000-0002-0000-0000-00000E000000}"/>
    <dataValidation allowBlank="1" showInputMessage="1" showErrorMessage="1" prompt="在此標題下的欄中自訂除了體重以外的類型。體重在此健身計劃中將用來決定其他如身高體重指數的資料，因此不能變更" sqref="B11" xr:uid="{00000000-0002-0000-0000-00000F000000}"/>
    <dataValidation allowBlank="1" showInputMessage="1" showErrorMessage="1" prompt="在此類型輸入標題下的欄中輸入 [目前資料]" sqref="C11" xr:uid="{00000000-0002-0000-0000-000010000000}"/>
    <dataValidation allowBlank="1" showInputMessage="1" showErrorMessage="1" prompt="在此類型輸入標題下的欄中輸入 [目標資料]" sqref="D11" xr:uid="{00000000-0002-0000-0000-000011000000}"/>
    <dataValidation allowBlank="1" showInputMessage="1" showErrorMessage="1" prompt="在下方表格中輸入詳細資料" sqref="B18:D18" xr:uid="{00000000-0002-0000-0000-000012000000}"/>
    <dataValidation allowBlank="1" showInputMessage="1" showErrorMessage="1" prompt="在此標題下方的欄中輸入 [日期]。使用 [標題篩選] 來尋找特定項目" sqref="B19" xr:uid="{00000000-0002-0000-0000-000013000000}"/>
    <dataValidation allowBlank="1" showInputMessage="1" showErrorMessage="1" prompt="在此標題下方的欄中輸入 [時間]" sqref="C19" xr:uid="{00000000-0002-0000-0000-000014000000}"/>
    <dataValidation allowBlank="1" showInputMessage="1" showErrorMessage="1" prompt="在此標題下方的欄中輸入 [體重]" sqref="D19" xr:uid="{00000000-0002-0000-0000-000015000000}"/>
    <dataValidation allowBlank="1" showInputMessage="1" showErrorMessage="1" prompt="此儲存格會自動更新體重單位。下方的儲存格為追蹤體重進度的區域圖" sqref="E10" xr:uid="{00000000-0002-0000-0000-000016000000}"/>
    <dataValidation allowBlank="1" showInputMessage="1" showErrorMessage="1" prompt="此儲存格將自動更新身體尺寸。下方儲存格為追蹤個別起始統計數值進度的折線圖，包括臀部、腰圍、大腿以及二頭肌。" sqref="E3" xr:uid="{00000000-0002-0000-0000-000017000000}"/>
  </dataValidations>
  <printOptions horizontalCentered="1"/>
  <pageMargins left="0.25" right="0.25" top="0.75" bottom="0.75" header="0.3" footer="0.3"/>
  <pageSetup paperSize="9" scale="47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B1:T8"/>
  <sheetViews>
    <sheetView showGridLines="0" zoomScaleNormal="100" workbookViewId="0"/>
  </sheetViews>
  <sheetFormatPr defaultColWidth="9.21875" defaultRowHeight="18" customHeight="1" x14ac:dyDescent="0.25"/>
  <cols>
    <col min="1" max="1" width="2.77734375" style="6" customWidth="1"/>
    <col min="2" max="4" width="10.77734375" style="6" customWidth="1"/>
    <col min="5" max="5" width="2.77734375" style="6" customWidth="1"/>
    <col min="6" max="6" width="11.6640625" style="6" customWidth="1"/>
    <col min="7" max="7" width="9.5546875" style="6" customWidth="1"/>
    <col min="8" max="8" width="9.33203125" style="6" customWidth="1"/>
    <col min="9" max="9" width="2.77734375" style="6" customWidth="1"/>
    <col min="10" max="10" width="11.6640625" style="6" customWidth="1"/>
    <col min="11" max="11" width="9.5546875" style="6" customWidth="1"/>
    <col min="12" max="12" width="9.33203125" style="6" customWidth="1"/>
    <col min="13" max="13" width="2.77734375" style="6" customWidth="1"/>
    <col min="14" max="14" width="11.6640625" style="6" customWidth="1"/>
    <col min="15" max="15" width="9.5546875" style="6" customWidth="1"/>
    <col min="16" max="16" width="9.33203125" style="6" customWidth="1"/>
    <col min="17" max="17" width="2.77734375" style="6" customWidth="1"/>
    <col min="18" max="18" width="11.6640625" style="6" customWidth="1"/>
    <col min="19" max="19" width="9.5546875" style="6" customWidth="1"/>
    <col min="20" max="20" width="9.33203125" style="6" customWidth="1"/>
    <col min="21" max="21" width="2.77734375" style="6" customWidth="1"/>
    <col min="22" max="16384" width="9.21875" style="6"/>
  </cols>
  <sheetData>
    <row r="1" spans="2:20" ht="57.75" customHeight="1" x14ac:dyDescent="0.25">
      <c r="B1" s="51" t="s">
        <v>0</v>
      </c>
      <c r="C1" s="51"/>
      <c r="D1" s="51"/>
      <c r="E1" s="51"/>
      <c r="F1" s="51"/>
      <c r="G1" s="49" t="s">
        <v>22</v>
      </c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2:20" ht="21" customHeight="1" x14ac:dyDescent="0.25">
      <c r="B2" s="51"/>
      <c r="C2" s="51"/>
      <c r="D2" s="51"/>
      <c r="E2" s="51"/>
      <c r="F2" s="51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2:20" ht="18" customHeight="1" x14ac:dyDescent="0.3">
      <c r="B3" s="50" t="str">
        <f>UPPER(CONCATENATE(體重追蹤工具!目標1標籤,"追蹤工具"))</f>
        <v>腰圍追蹤工具</v>
      </c>
      <c r="C3" s="50"/>
      <c r="D3" s="50"/>
    </row>
    <row r="4" spans="2:20" ht="18" customHeight="1" x14ac:dyDescent="0.25">
      <c r="B4" s="6" t="s">
        <v>14</v>
      </c>
      <c r="C4" s="6" t="s">
        <v>18</v>
      </c>
      <c r="D4" s="6" t="s">
        <v>23</v>
      </c>
    </row>
    <row r="5" spans="2:20" ht="18" customHeight="1" x14ac:dyDescent="0.25">
      <c r="B5" s="28">
        <f ca="1">TODAY()+30+ROW()</f>
        <v>43647</v>
      </c>
      <c r="C5" s="35">
        <v>0.33333333333333331</v>
      </c>
      <c r="D5" s="36">
        <v>36</v>
      </c>
    </row>
    <row r="6" spans="2:20" ht="18" customHeight="1" x14ac:dyDescent="0.25">
      <c r="B6" s="28">
        <f ca="1">TODAY()+30+ROW()</f>
        <v>43648</v>
      </c>
      <c r="C6" s="35">
        <v>0.58333333333333337</v>
      </c>
      <c r="D6" s="36">
        <v>36.700000000000003</v>
      </c>
    </row>
    <row r="7" spans="2:20" ht="18" customHeight="1" x14ac:dyDescent="0.25">
      <c r="B7" s="28">
        <f ca="1">TODAY()+30+ROW()</f>
        <v>43649</v>
      </c>
      <c r="C7" s="35">
        <v>0.34375</v>
      </c>
      <c r="D7" s="36">
        <v>38</v>
      </c>
    </row>
    <row r="8" spans="2:20" ht="18" customHeight="1" x14ac:dyDescent="0.25">
      <c r="B8" s="28">
        <f ca="1">TODAY()+30+ROW()</f>
        <v>43650</v>
      </c>
      <c r="C8" s="35">
        <v>0.41666666666666669</v>
      </c>
      <c r="D8" s="36">
        <v>35</v>
      </c>
    </row>
  </sheetData>
  <mergeCells count="3">
    <mergeCell ref="B1:F2"/>
    <mergeCell ref="B3:D3"/>
    <mergeCell ref="G1:T2"/>
  </mergeCells>
  <phoneticPr fontId="25" type="noConversion"/>
  <conditionalFormatting sqref="B5:D8">
    <cfRule type="expression" dxfId="48" priority="5">
      <formula>$D5=目標1</formula>
    </cfRule>
  </conditionalFormatting>
  <dataValidations count="6">
    <dataValidation allowBlank="1" showInputMessage="1" showErrorMessage="1" prompt="在此工作表中建立腰圍追蹤工具。在腰圍追蹤表格中輸入詳細資料" sqref="A1" xr:uid="{00000000-0002-0000-0100-000000000000}"/>
    <dataValidation allowBlank="1" showInputMessage="1" showErrorMessage="1" prompt="此儲存格為工作表標題。右側儲存格為影像" sqref="B1:F2" xr:uid="{00000000-0002-0000-0100-000001000000}"/>
    <dataValidation allowBlank="1" showInputMessage="1" showErrorMessage="1" prompt="在下方表格中輸入詳細資料" sqref="B3:D3" xr:uid="{00000000-0002-0000-0100-000002000000}"/>
    <dataValidation allowBlank="1" showInputMessage="1" showErrorMessage="1" prompt="在此標題下方的欄中輸入 [日期]。使用 [標題篩選] 來尋找特定項目" sqref="B4" xr:uid="{00000000-0002-0000-0100-000003000000}"/>
    <dataValidation allowBlank="1" showInputMessage="1" showErrorMessage="1" prompt="在此標題下方的欄中輸入 [時間]" sqref="C4" xr:uid="{00000000-0002-0000-0100-000004000000}"/>
    <dataValidation allowBlank="1" showInputMessage="1" showErrorMessage="1" prompt="在此標題下方的欄中輸入 [大小]" sqref="D4" xr:uid="{00000000-0002-0000-0100-000005000000}"/>
  </dataValidations>
  <printOptions horizontalCentered="1"/>
  <pageMargins left="0.25" right="0.25" top="0.75" bottom="0.75" header="0.3" footer="0.3"/>
  <pageSetup paperSize="9" scale="47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B1:T9"/>
  <sheetViews>
    <sheetView showGridLines="0" zoomScaleNormal="100" workbookViewId="0"/>
  </sheetViews>
  <sheetFormatPr defaultColWidth="9.21875" defaultRowHeight="18" customHeight="1" x14ac:dyDescent="0.25"/>
  <cols>
    <col min="1" max="1" width="2.77734375" style="6" customWidth="1"/>
    <col min="2" max="4" width="10.77734375" style="6" customWidth="1"/>
    <col min="5" max="5" width="2.77734375" style="6" customWidth="1"/>
    <col min="6" max="6" width="11.6640625" style="6" customWidth="1"/>
    <col min="7" max="7" width="9.5546875" style="6" customWidth="1"/>
    <col min="8" max="8" width="9.33203125" style="6" customWidth="1"/>
    <col min="9" max="9" width="2.77734375" style="6" customWidth="1"/>
    <col min="10" max="10" width="11.6640625" style="6" customWidth="1"/>
    <col min="11" max="11" width="9.5546875" style="6" customWidth="1"/>
    <col min="12" max="12" width="9.33203125" style="6" customWidth="1"/>
    <col min="13" max="13" width="2.77734375" style="6" customWidth="1"/>
    <col min="14" max="14" width="11.6640625" style="6" customWidth="1"/>
    <col min="15" max="15" width="9.5546875" style="6" customWidth="1"/>
    <col min="16" max="16" width="9.33203125" style="6" customWidth="1"/>
    <col min="17" max="17" width="2.77734375" style="6" customWidth="1"/>
    <col min="18" max="18" width="11.6640625" style="6" customWidth="1"/>
    <col min="19" max="19" width="9.5546875" style="6" customWidth="1"/>
    <col min="20" max="20" width="9.33203125" style="6" customWidth="1"/>
    <col min="21" max="21" width="2.77734375" style="6" customWidth="1"/>
    <col min="22" max="16384" width="9.21875" style="6"/>
  </cols>
  <sheetData>
    <row r="1" spans="2:20" ht="57.75" customHeight="1" x14ac:dyDescent="0.25">
      <c r="B1" s="51" t="s">
        <v>0</v>
      </c>
      <c r="C1" s="51"/>
      <c r="D1" s="51"/>
      <c r="E1" s="51"/>
      <c r="F1" s="51"/>
      <c r="G1" s="49" t="s">
        <v>22</v>
      </c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2:20" ht="21" customHeight="1" x14ac:dyDescent="0.25">
      <c r="B2" s="51"/>
      <c r="C2" s="51"/>
      <c r="D2" s="51"/>
      <c r="E2" s="51"/>
      <c r="F2" s="51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2:20" ht="18" customHeight="1" x14ac:dyDescent="0.3">
      <c r="B3" s="50" t="str">
        <f>UPPER(CONCATENATE(體重追蹤工具!目標2標籤,"追蹤工具"))</f>
        <v>二頭肌追蹤工具</v>
      </c>
      <c r="C3" s="50"/>
      <c r="D3" s="50"/>
    </row>
    <row r="4" spans="2:20" ht="18" customHeight="1" x14ac:dyDescent="0.25">
      <c r="B4" s="6" t="s">
        <v>14</v>
      </c>
      <c r="C4" s="6" t="s">
        <v>18</v>
      </c>
      <c r="D4" s="6" t="s">
        <v>23</v>
      </c>
    </row>
    <row r="5" spans="2:20" ht="18" customHeight="1" x14ac:dyDescent="0.25">
      <c r="B5" s="28">
        <f ca="1">TODAY()+30+ROW()</f>
        <v>43647</v>
      </c>
      <c r="C5" s="35">
        <v>0.33333333333333331</v>
      </c>
      <c r="D5" s="36">
        <v>13.5</v>
      </c>
    </row>
    <row r="6" spans="2:20" ht="18" customHeight="1" x14ac:dyDescent="0.25">
      <c r="B6" s="28">
        <f ca="1">TODAY()+30+ROW()</f>
        <v>43648</v>
      </c>
      <c r="C6" s="35">
        <v>0.58333333333333337</v>
      </c>
      <c r="D6" s="36">
        <v>13.5</v>
      </c>
    </row>
    <row r="7" spans="2:20" ht="18" customHeight="1" x14ac:dyDescent="0.25">
      <c r="B7" s="28">
        <f ca="1">TODAY()+30+ROW()</f>
        <v>43649</v>
      </c>
      <c r="C7" s="35">
        <v>0.34375</v>
      </c>
      <c r="D7" s="36">
        <v>13.6</v>
      </c>
    </row>
    <row r="8" spans="2:20" ht="18" customHeight="1" x14ac:dyDescent="0.25">
      <c r="B8" s="28">
        <f ca="1">TODAY()+30+ROW()</f>
        <v>43650</v>
      </c>
      <c r="C8" s="35">
        <v>0.58333333333333337</v>
      </c>
      <c r="D8" s="36">
        <v>13.8</v>
      </c>
    </row>
    <row r="9" spans="2:20" ht="18" customHeight="1" x14ac:dyDescent="0.25">
      <c r="B9" s="29">
        <f ca="1">TODAY()+30+ROW()</f>
        <v>43651</v>
      </c>
      <c r="C9" s="37">
        <v>0.33333333333333331</v>
      </c>
      <c r="D9" s="38">
        <v>14</v>
      </c>
    </row>
  </sheetData>
  <mergeCells count="3">
    <mergeCell ref="B1:F2"/>
    <mergeCell ref="B3:D3"/>
    <mergeCell ref="G1:T2"/>
  </mergeCells>
  <phoneticPr fontId="25" type="noConversion"/>
  <conditionalFormatting sqref="B5:D9">
    <cfRule type="expression" dxfId="43" priority="4">
      <formula>$D5=目標2</formula>
    </cfRule>
  </conditionalFormatting>
  <dataValidations count="6">
    <dataValidation allowBlank="1" showInputMessage="1" showErrorMessage="1" prompt="在此工作表中建立二頭肌追蹤工具。在二頭肌追蹤表格中輸入詳細資料" sqref="A1" xr:uid="{00000000-0002-0000-0200-000000000000}"/>
    <dataValidation allowBlank="1" showInputMessage="1" showErrorMessage="1" prompt="此儲存格為工作表標題。右側儲存格為影像" sqref="B1:F2" xr:uid="{00000000-0002-0000-0200-000001000000}"/>
    <dataValidation allowBlank="1" showInputMessage="1" showErrorMessage="1" prompt="在下方表格中輸入詳細資料" sqref="B3:D3" xr:uid="{00000000-0002-0000-0200-000002000000}"/>
    <dataValidation allowBlank="1" showInputMessage="1" showErrorMessage="1" prompt="在此標題下方的欄中輸入 [日期]。使用 [標題篩選] 來尋找特定項目" sqref="B4" xr:uid="{00000000-0002-0000-0200-000003000000}"/>
    <dataValidation allowBlank="1" showInputMessage="1" showErrorMessage="1" prompt="在此標題下方的欄中輸入 [時間]" sqref="C4" xr:uid="{00000000-0002-0000-0200-000004000000}"/>
    <dataValidation allowBlank="1" showInputMessage="1" showErrorMessage="1" prompt="在此標題下方的欄中輸入 [大小]" sqref="D4" xr:uid="{00000000-0002-0000-0200-000005000000}"/>
  </dataValidations>
  <printOptions horizontalCentered="1"/>
  <pageMargins left="0.25" right="0.25" top="0.75" bottom="0.75" header="0.3" footer="0.3"/>
  <pageSetup paperSize="9" scale="47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  <pageSetUpPr fitToPage="1"/>
  </sheetPr>
  <dimension ref="B1:T7"/>
  <sheetViews>
    <sheetView showGridLines="0" zoomScaleNormal="100" workbookViewId="0"/>
  </sheetViews>
  <sheetFormatPr defaultColWidth="9.21875" defaultRowHeight="18" customHeight="1" x14ac:dyDescent="0.25"/>
  <cols>
    <col min="1" max="1" width="2.77734375" style="6" customWidth="1"/>
    <col min="2" max="4" width="10.77734375" style="6" customWidth="1"/>
    <col min="5" max="5" width="2.77734375" style="6" customWidth="1"/>
    <col min="6" max="6" width="11.6640625" style="6" customWidth="1"/>
    <col min="7" max="7" width="9.5546875" style="6" customWidth="1"/>
    <col min="8" max="8" width="9.33203125" style="6" customWidth="1"/>
    <col min="9" max="9" width="2.77734375" style="6" customWidth="1"/>
    <col min="10" max="10" width="11.6640625" style="6" customWidth="1"/>
    <col min="11" max="11" width="9.5546875" style="6" customWidth="1"/>
    <col min="12" max="12" width="9.33203125" style="6" customWidth="1"/>
    <col min="13" max="13" width="2.77734375" style="6" customWidth="1"/>
    <col min="14" max="14" width="11.6640625" style="6" customWidth="1"/>
    <col min="15" max="15" width="9.5546875" style="6" customWidth="1"/>
    <col min="16" max="16" width="9.33203125" style="6" customWidth="1"/>
    <col min="17" max="17" width="2.77734375" style="6" customWidth="1"/>
    <col min="18" max="18" width="11.6640625" style="6" customWidth="1"/>
    <col min="19" max="19" width="9.5546875" style="6" customWidth="1"/>
    <col min="20" max="20" width="9.33203125" style="6" customWidth="1"/>
    <col min="21" max="21" width="2.77734375" style="6" customWidth="1"/>
    <col min="22" max="16384" width="9.21875" style="6"/>
  </cols>
  <sheetData>
    <row r="1" spans="2:20" ht="57.75" customHeight="1" x14ac:dyDescent="0.25">
      <c r="B1" s="51" t="s">
        <v>0</v>
      </c>
      <c r="C1" s="51"/>
      <c r="D1" s="51"/>
      <c r="E1" s="51"/>
      <c r="F1" s="51"/>
      <c r="G1" s="49" t="s">
        <v>22</v>
      </c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2:20" ht="21" customHeight="1" x14ac:dyDescent="0.25">
      <c r="B2" s="51"/>
      <c r="C2" s="51"/>
      <c r="D2" s="51"/>
      <c r="E2" s="51"/>
      <c r="F2" s="51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2:20" ht="18" customHeight="1" x14ac:dyDescent="0.3">
      <c r="B3" s="50" t="str">
        <f>UPPER(CONCATENATE(體重追蹤工具!目標3標籤,"追蹤工具"))</f>
        <v>臀部追蹤工具</v>
      </c>
      <c r="C3" s="50"/>
      <c r="D3" s="50"/>
    </row>
    <row r="4" spans="2:20" ht="18" customHeight="1" x14ac:dyDescent="0.25">
      <c r="B4" s="6" t="s">
        <v>14</v>
      </c>
      <c r="C4" s="6" t="s">
        <v>18</v>
      </c>
      <c r="D4" s="6" t="s">
        <v>23</v>
      </c>
    </row>
    <row r="5" spans="2:20" ht="18" customHeight="1" x14ac:dyDescent="0.25">
      <c r="B5" s="28">
        <f ca="1">TODAY()+30+ROW()</f>
        <v>43647</v>
      </c>
      <c r="C5" s="35">
        <v>0.33333333333333331</v>
      </c>
      <c r="D5" s="36">
        <v>45</v>
      </c>
    </row>
    <row r="6" spans="2:20" ht="18" customHeight="1" x14ac:dyDescent="0.25">
      <c r="B6" s="28">
        <f ca="1">TODAY()+30+ROW()</f>
        <v>43648</v>
      </c>
      <c r="C6" s="35">
        <v>0.58333333333333337</v>
      </c>
      <c r="D6" s="36">
        <v>44.8</v>
      </c>
    </row>
    <row r="7" spans="2:20" ht="18" customHeight="1" x14ac:dyDescent="0.25">
      <c r="B7" s="28">
        <f ca="1">TODAY()+30+ROW()</f>
        <v>43649</v>
      </c>
      <c r="C7" s="35">
        <v>0.41666666666666669</v>
      </c>
      <c r="D7" s="36">
        <v>42</v>
      </c>
    </row>
  </sheetData>
  <mergeCells count="3">
    <mergeCell ref="B1:F2"/>
    <mergeCell ref="B3:D3"/>
    <mergeCell ref="G1:T2"/>
  </mergeCells>
  <phoneticPr fontId="25" type="noConversion"/>
  <conditionalFormatting sqref="B5:D7">
    <cfRule type="expression" dxfId="39" priority="3">
      <formula>$D5=目標3</formula>
    </cfRule>
  </conditionalFormatting>
  <dataValidations count="6">
    <dataValidation allowBlank="1" showInputMessage="1" showErrorMessage="1" prompt="在此工作表中建立臀部追蹤工具。在臀部追蹤表格中輸入詳細資料" sqref="A1" xr:uid="{00000000-0002-0000-0300-000000000000}"/>
    <dataValidation allowBlank="1" showInputMessage="1" showErrorMessage="1" prompt="此儲存格為工作表標題。右側儲存格為影像" sqref="B1:F2" xr:uid="{00000000-0002-0000-0300-000001000000}"/>
    <dataValidation allowBlank="1" showInputMessage="1" showErrorMessage="1" prompt="在下方表格中輸入詳細資料" sqref="B3:D3" xr:uid="{00000000-0002-0000-0300-000002000000}"/>
    <dataValidation allowBlank="1" showInputMessage="1" showErrorMessage="1" prompt="在此標題下方的欄中輸入 [日期]。使用 [標題篩選] 來尋找特定項目" sqref="B4" xr:uid="{00000000-0002-0000-0300-000003000000}"/>
    <dataValidation allowBlank="1" showInputMessage="1" showErrorMessage="1" prompt="在此標題下方的欄中輸入 [時間]" sqref="C4" xr:uid="{00000000-0002-0000-0300-000004000000}"/>
    <dataValidation allowBlank="1" showInputMessage="1" showErrorMessage="1" prompt="在此標題下方的欄中輸入 [大小]" sqref="D4" xr:uid="{00000000-0002-0000-0300-000005000000}"/>
  </dataValidations>
  <printOptions horizontalCentered="1"/>
  <pageMargins left="0.25" right="0.25" top="0.75" bottom="0.75" header="0.3" footer="0.3"/>
  <pageSetup paperSize="9" scale="47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  <pageSetUpPr fitToPage="1"/>
  </sheetPr>
  <dimension ref="B1:T11"/>
  <sheetViews>
    <sheetView showGridLines="0" zoomScaleNormal="100" workbookViewId="0"/>
  </sheetViews>
  <sheetFormatPr defaultColWidth="9.21875" defaultRowHeight="18" customHeight="1" x14ac:dyDescent="0.25"/>
  <cols>
    <col min="1" max="1" width="2.77734375" style="6" customWidth="1"/>
    <col min="2" max="4" width="10.77734375" style="6" customWidth="1"/>
    <col min="5" max="5" width="2.77734375" style="6" customWidth="1"/>
    <col min="6" max="6" width="11.6640625" style="6" customWidth="1"/>
    <col min="7" max="7" width="9.5546875" style="6" customWidth="1"/>
    <col min="8" max="8" width="9.33203125" style="6" customWidth="1"/>
    <col min="9" max="9" width="2.77734375" style="6" customWidth="1"/>
    <col min="10" max="10" width="11.6640625" style="6" customWidth="1"/>
    <col min="11" max="11" width="9.5546875" style="6" customWidth="1"/>
    <col min="12" max="12" width="9.33203125" style="6" customWidth="1"/>
    <col min="13" max="13" width="2.77734375" style="6" customWidth="1"/>
    <col min="14" max="14" width="11.6640625" style="6" customWidth="1"/>
    <col min="15" max="15" width="9.5546875" style="6" customWidth="1"/>
    <col min="16" max="16" width="9.33203125" style="6" customWidth="1"/>
    <col min="17" max="17" width="2.77734375" style="6" customWidth="1"/>
    <col min="18" max="18" width="11.6640625" style="6" customWidth="1"/>
    <col min="19" max="19" width="9.5546875" style="6" customWidth="1"/>
    <col min="20" max="20" width="9.33203125" style="6" customWidth="1"/>
    <col min="21" max="21" width="2.77734375" style="6" customWidth="1"/>
    <col min="22" max="16384" width="9.21875" style="6"/>
  </cols>
  <sheetData>
    <row r="1" spans="2:20" ht="57.75" customHeight="1" x14ac:dyDescent="0.25">
      <c r="B1" s="51" t="s">
        <v>0</v>
      </c>
      <c r="C1" s="51"/>
      <c r="D1" s="51"/>
      <c r="E1" s="51"/>
      <c r="F1" s="51"/>
      <c r="G1" s="49" t="s">
        <v>22</v>
      </c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2:20" ht="21" customHeight="1" x14ac:dyDescent="0.25">
      <c r="B2" s="51"/>
      <c r="C2" s="51"/>
      <c r="D2" s="51"/>
      <c r="E2" s="51"/>
      <c r="F2" s="51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2:20" ht="18" customHeight="1" x14ac:dyDescent="0.3">
      <c r="B3" s="50" t="str">
        <f>UPPER(CONCATENATE(體重追蹤工具!目標4標籤,"追蹤工具"))</f>
        <v>大腿追蹤工具</v>
      </c>
      <c r="C3" s="50"/>
      <c r="D3" s="50"/>
    </row>
    <row r="4" spans="2:20" ht="18" customHeight="1" x14ac:dyDescent="0.25">
      <c r="B4" s="6" t="s">
        <v>14</v>
      </c>
      <c r="C4" s="6" t="s">
        <v>18</v>
      </c>
      <c r="D4" s="6" t="s">
        <v>23</v>
      </c>
    </row>
    <row r="5" spans="2:20" ht="18" customHeight="1" x14ac:dyDescent="0.25">
      <c r="B5" s="28">
        <f t="shared" ref="B5:B11" ca="1" si="0">TODAY()+30+ROW()</f>
        <v>43647</v>
      </c>
      <c r="C5" s="35">
        <v>0.33333333333333331</v>
      </c>
      <c r="D5" s="36">
        <v>22</v>
      </c>
    </row>
    <row r="6" spans="2:20" ht="18" customHeight="1" x14ac:dyDescent="0.25">
      <c r="B6" s="28">
        <f t="shared" ca="1" si="0"/>
        <v>43648</v>
      </c>
      <c r="C6" s="35">
        <v>0.58333333333333337</v>
      </c>
      <c r="D6" s="36">
        <v>21</v>
      </c>
    </row>
    <row r="7" spans="2:20" ht="18" customHeight="1" x14ac:dyDescent="0.25">
      <c r="B7" s="28">
        <f t="shared" ca="1" si="0"/>
        <v>43649</v>
      </c>
      <c r="C7" s="35">
        <v>0.34375</v>
      </c>
      <c r="D7" s="36">
        <v>20.5</v>
      </c>
    </row>
    <row r="8" spans="2:20" ht="18" customHeight="1" x14ac:dyDescent="0.25">
      <c r="B8" s="28">
        <f t="shared" ca="1" si="0"/>
        <v>43650</v>
      </c>
      <c r="C8" s="35">
        <v>0.58333333333333337</v>
      </c>
      <c r="D8" s="36">
        <v>21</v>
      </c>
    </row>
    <row r="9" spans="2:20" ht="18" customHeight="1" x14ac:dyDescent="0.25">
      <c r="B9" s="28">
        <f t="shared" ca="1" si="0"/>
        <v>43651</v>
      </c>
      <c r="C9" s="35">
        <v>0.33333333333333331</v>
      </c>
      <c r="D9" s="36">
        <v>22</v>
      </c>
    </row>
    <row r="10" spans="2:20" ht="18" customHeight="1" x14ac:dyDescent="0.25">
      <c r="B10" s="28">
        <f t="shared" ca="1" si="0"/>
        <v>43652</v>
      </c>
      <c r="C10" s="35">
        <v>0.35416666666666669</v>
      </c>
      <c r="D10" s="36">
        <v>21</v>
      </c>
    </row>
    <row r="11" spans="2:20" ht="18" customHeight="1" x14ac:dyDescent="0.25">
      <c r="B11" s="28">
        <f t="shared" ca="1" si="0"/>
        <v>43653</v>
      </c>
      <c r="C11" s="35">
        <v>0.41666666666666669</v>
      </c>
      <c r="D11" s="36">
        <v>20.3</v>
      </c>
    </row>
  </sheetData>
  <mergeCells count="3">
    <mergeCell ref="B1:F2"/>
    <mergeCell ref="B3:D3"/>
    <mergeCell ref="G1:T2"/>
  </mergeCells>
  <phoneticPr fontId="25" type="noConversion"/>
  <conditionalFormatting sqref="B5:D11">
    <cfRule type="expression" dxfId="35" priority="2">
      <formula>$D5=目標4</formula>
    </cfRule>
  </conditionalFormatting>
  <dataValidations count="6">
    <dataValidation allowBlank="1" showInputMessage="1" showErrorMessage="1" prompt="在此工作表中建立大腿追蹤工具。在大腿追蹤表格中輸入詳細資料" sqref="A1" xr:uid="{00000000-0002-0000-0400-000000000000}"/>
    <dataValidation allowBlank="1" showInputMessage="1" showErrorMessage="1" prompt="此儲存格為工作表標題。右側儲存格為影像" sqref="B1:F2" xr:uid="{00000000-0002-0000-0400-000001000000}"/>
    <dataValidation allowBlank="1" showInputMessage="1" showErrorMessage="1" prompt="在下方表格中輸入詳細資料" sqref="B3:D3" xr:uid="{00000000-0002-0000-0400-000002000000}"/>
    <dataValidation allowBlank="1" showInputMessage="1" showErrorMessage="1" prompt="在此標題下方的欄中輸入 [日期]。使用 [標題篩選] 來尋找特定項目" sqref="B4" xr:uid="{00000000-0002-0000-0400-000003000000}"/>
    <dataValidation allowBlank="1" showInputMessage="1" showErrorMessage="1" prompt="在此標題下方的欄中輸入 [時間]" sqref="C4" xr:uid="{00000000-0002-0000-0400-000004000000}"/>
    <dataValidation allowBlank="1" showInputMessage="1" showErrorMessage="1" prompt="在此標題下方的欄中輸入 [大小]" sqref="D4" xr:uid="{00000000-0002-0000-0400-000005000000}"/>
  </dataValidations>
  <printOptions horizontalCentered="1"/>
  <pageMargins left="0.25" right="0.25" top="0.75" bottom="0.75" header="0.3" footer="0.3"/>
  <pageSetup paperSize="9" scale="47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theme="5"/>
    <pageSetUpPr fitToPage="1"/>
  </sheetPr>
  <dimension ref="A1:I16"/>
  <sheetViews>
    <sheetView showGridLines="0" workbookViewId="0"/>
  </sheetViews>
  <sheetFormatPr defaultColWidth="9.21875" defaultRowHeight="18" customHeight="1" x14ac:dyDescent="0.25"/>
  <cols>
    <col min="1" max="1" width="2.77734375" style="4" customWidth="1"/>
    <col min="2" max="2" width="16.33203125" style="4" customWidth="1"/>
    <col min="3" max="3" width="22.33203125" style="4" customWidth="1"/>
    <col min="4" max="4" width="15.33203125" style="4" customWidth="1"/>
    <col min="5" max="5" width="14.77734375" style="10" customWidth="1"/>
    <col min="6" max="6" width="13.88671875" style="4" customWidth="1"/>
    <col min="7" max="7" width="13.21875" style="4" customWidth="1"/>
    <col min="8" max="8" width="30.88671875" style="40" customWidth="1"/>
    <col min="9" max="9" width="2.77734375" style="3" customWidth="1"/>
    <col min="10" max="16384" width="9.21875" style="3"/>
  </cols>
  <sheetData>
    <row r="1" spans="1:9" s="5" customFormat="1" ht="57.75" customHeight="1" x14ac:dyDescent="0.25">
      <c r="A1" s="6"/>
      <c r="B1" s="54" t="s">
        <v>24</v>
      </c>
      <c r="C1" s="54"/>
      <c r="D1" s="54"/>
      <c r="E1" s="49" t="s">
        <v>22</v>
      </c>
      <c r="F1" s="49"/>
      <c r="G1" s="49"/>
      <c r="H1" s="49"/>
      <c r="I1" s="49"/>
    </row>
    <row r="2" spans="1:9" customFormat="1" ht="21" customHeight="1" x14ac:dyDescent="0.25">
      <c r="A2" s="6"/>
      <c r="B2" s="54"/>
      <c r="C2" s="54"/>
      <c r="D2" s="54"/>
      <c r="E2" s="49"/>
      <c r="F2" s="49"/>
      <c r="G2" s="49"/>
      <c r="H2" s="49"/>
      <c r="I2" s="49"/>
    </row>
    <row r="3" spans="1:9" ht="30.75" customHeight="1" x14ac:dyDescent="0.25">
      <c r="A3" s="6"/>
      <c r="B3" s="18" t="s">
        <v>25</v>
      </c>
      <c r="C3" s="22" t="s">
        <v>31</v>
      </c>
      <c r="D3" s="21" t="s">
        <v>32</v>
      </c>
      <c r="F3" s="6"/>
      <c r="G3" s="6"/>
      <c r="H3" s="6"/>
    </row>
    <row r="4" spans="1:9" ht="21.75" customHeight="1" x14ac:dyDescent="0.25">
      <c r="A4" s="6"/>
      <c r="B4" s="9" t="s">
        <v>26</v>
      </c>
      <c r="C4" s="2">
        <f>SUMIF(運動紀錄[活動],類別1,運動紀錄[距離])</f>
        <v>11.46</v>
      </c>
      <c r="D4" s="7" t="s">
        <v>33</v>
      </c>
      <c r="F4" s="6"/>
      <c r="G4" s="6"/>
      <c r="H4" s="6"/>
    </row>
    <row r="5" spans="1:9" ht="21.75" customHeight="1" x14ac:dyDescent="0.25">
      <c r="A5" s="6"/>
      <c r="B5" s="9" t="s">
        <v>27</v>
      </c>
      <c r="C5" s="2">
        <f>SUMIF(運動紀錄[活動],類別2,運動紀錄[距離])</f>
        <v>0</v>
      </c>
      <c r="D5" s="7" t="s">
        <v>33</v>
      </c>
      <c r="F5" s="6"/>
      <c r="G5" s="6"/>
      <c r="H5" s="6"/>
    </row>
    <row r="6" spans="1:9" ht="21.75" customHeight="1" x14ac:dyDescent="0.25">
      <c r="A6" s="6"/>
      <c r="B6" s="9" t="s">
        <v>28</v>
      </c>
      <c r="C6" s="2">
        <f>SUMIF(運動紀錄[活動],類別3,運動紀錄[距離])</f>
        <v>1227</v>
      </c>
      <c r="D6" s="7" t="s">
        <v>34</v>
      </c>
      <c r="F6" s="6"/>
      <c r="G6" s="6"/>
      <c r="H6" s="6"/>
    </row>
    <row r="7" spans="1:9" ht="21.75" customHeight="1" x14ac:dyDescent="0.25">
      <c r="A7" s="6"/>
      <c r="B7" s="9" t="s">
        <v>29</v>
      </c>
      <c r="C7" s="2">
        <f>SUMIF(運動紀錄[活動],類別4,運動紀錄[距離])</f>
        <v>1700</v>
      </c>
      <c r="D7" s="7" t="s">
        <v>35</v>
      </c>
      <c r="F7" s="6"/>
      <c r="G7" s="6"/>
      <c r="H7" s="6"/>
    </row>
    <row r="8" spans="1:9" s="6" customFormat="1" ht="21.75" customHeight="1" x14ac:dyDescent="0.25">
      <c r="B8" s="9" t="s">
        <v>30</v>
      </c>
      <c r="C8" s="2">
        <f>SUMIF(運動紀錄[活動],類別5,運動紀錄[距離])</f>
        <v>4.53</v>
      </c>
      <c r="D8" s="7" t="s">
        <v>33</v>
      </c>
      <c r="E8" s="10"/>
    </row>
    <row r="9" spans="1:9" ht="18" customHeight="1" x14ac:dyDescent="0.25">
      <c r="A9" s="6"/>
      <c r="B9" s="53"/>
      <c r="C9" s="53"/>
      <c r="D9" s="53"/>
      <c r="F9" s="6"/>
      <c r="G9" s="6"/>
      <c r="H9" s="6"/>
    </row>
    <row r="10" spans="1:9" ht="18" customHeight="1" x14ac:dyDescent="0.25">
      <c r="A10" s="30"/>
      <c r="B10" s="6" t="s">
        <v>14</v>
      </c>
      <c r="C10" s="6" t="s">
        <v>25</v>
      </c>
      <c r="D10" s="6" t="s">
        <v>36</v>
      </c>
      <c r="E10" s="9" t="s">
        <v>37</v>
      </c>
      <c r="F10" s="9" t="s">
        <v>38</v>
      </c>
      <c r="G10" s="6" t="s">
        <v>39</v>
      </c>
      <c r="H10" s="6" t="s">
        <v>40</v>
      </c>
    </row>
    <row r="11" spans="1:9" ht="18" customHeight="1" x14ac:dyDescent="0.25">
      <c r="A11" s="30"/>
      <c r="B11" s="41">
        <f ca="1">TODAY()+30+ROW()</f>
        <v>43653</v>
      </c>
      <c r="C11" s="42" t="s">
        <v>26</v>
      </c>
      <c r="D11" s="43">
        <v>0.54166666666666663</v>
      </c>
      <c r="E11" s="44">
        <v>1.5972222222222276E-2</v>
      </c>
      <c r="F11" s="45">
        <v>3.66</v>
      </c>
      <c r="G11" s="45">
        <v>173</v>
      </c>
      <c r="H11" s="46" t="s">
        <v>41</v>
      </c>
    </row>
    <row r="12" spans="1:9" ht="18" customHeight="1" x14ac:dyDescent="0.25">
      <c r="A12" s="30"/>
      <c r="B12" s="41">
        <f ca="1">TODAY()+30+ROW()</f>
        <v>43654</v>
      </c>
      <c r="C12" s="42" t="s">
        <v>26</v>
      </c>
      <c r="D12" s="43">
        <v>0.6875</v>
      </c>
      <c r="E12" s="44">
        <v>6.25E-2</v>
      </c>
      <c r="F12" s="45">
        <v>7.8</v>
      </c>
      <c r="G12" s="45">
        <v>344</v>
      </c>
      <c r="H12" s="46"/>
    </row>
    <row r="13" spans="1:9" ht="18" customHeight="1" x14ac:dyDescent="0.25">
      <c r="A13" s="30"/>
      <c r="B13" s="41">
        <f ca="1">TODAY()+30+ROW()</f>
        <v>43655</v>
      </c>
      <c r="C13" s="42" t="s">
        <v>29</v>
      </c>
      <c r="D13" s="43">
        <v>0.41666666666666669</v>
      </c>
      <c r="E13" s="44">
        <v>2.0833333333333332E-2</v>
      </c>
      <c r="F13" s="45">
        <v>1700</v>
      </c>
      <c r="G13" s="45">
        <v>237</v>
      </c>
      <c r="H13" s="46"/>
    </row>
    <row r="14" spans="1:9" ht="18" customHeight="1" x14ac:dyDescent="0.25">
      <c r="A14" s="30"/>
      <c r="B14" s="41">
        <f ca="1">TODAY()+30+ROW()</f>
        <v>43656</v>
      </c>
      <c r="C14" s="42" t="s">
        <v>28</v>
      </c>
      <c r="D14" s="43">
        <v>0.5625</v>
      </c>
      <c r="E14" s="44">
        <v>2.4305555555555556E-2</v>
      </c>
      <c r="F14" s="45">
        <v>1227</v>
      </c>
      <c r="G14" s="45">
        <v>150</v>
      </c>
      <c r="H14" s="46"/>
    </row>
    <row r="15" spans="1:9" ht="18" customHeight="1" x14ac:dyDescent="0.25">
      <c r="A15" s="30"/>
      <c r="B15" s="41">
        <f ca="1">TODAY()+30+ROW()</f>
        <v>43657</v>
      </c>
      <c r="C15" s="42" t="s">
        <v>30</v>
      </c>
      <c r="D15" s="43">
        <v>0.59652777777777777</v>
      </c>
      <c r="E15" s="44">
        <v>2.0833333333333332E-2</v>
      </c>
      <c r="F15" s="45">
        <v>4.53</v>
      </c>
      <c r="G15" s="45">
        <v>115</v>
      </c>
      <c r="H15" s="46"/>
    </row>
    <row r="16" spans="1:9" ht="18" customHeight="1" x14ac:dyDescent="0.25">
      <c r="A16" s="30"/>
      <c r="B16" s="30"/>
      <c r="C16" s="30"/>
      <c r="D16" s="30"/>
      <c r="E16" s="30"/>
      <c r="F16" s="30"/>
      <c r="G16" s="30"/>
      <c r="H16" s="39"/>
    </row>
  </sheetData>
  <mergeCells count="3">
    <mergeCell ref="B1:D2"/>
    <mergeCell ref="E1:I2"/>
    <mergeCell ref="B9:D9"/>
  </mergeCells>
  <phoneticPr fontId="25" type="noConversion"/>
  <dataValidations count="14">
    <dataValidation type="list" errorStyle="warning" allowBlank="1" showInputMessage="1" showErrorMessage="1" error="從清單中選取 [單位]。選取 [取消]，按 ALT+向下鍵來查看選項，然後按向下鍵和 ENTER 來選取" sqref="D4:D8" xr:uid="{00000000-0002-0000-0500-000000000000}">
      <formula1>"英哩,公里,步數,圈,碼,公尺,重複動作"</formula1>
    </dataValidation>
    <dataValidation type="list" errorStyle="warning" allowBlank="1" showErrorMessage="1" error="從清單中選取 [運動]。選取 [取消]，按 ALT+向下鍵來查看選項，然後按向下鍵和 ENTER 來選取" sqref="C11:C15" xr:uid="{00000000-0002-0000-0500-000001000000}">
      <formula1>$B$4:$B$8</formula1>
    </dataValidation>
    <dataValidation allowBlank="1" showInputMessage="1" showErrorMessage="1" prompt="在此工作表中建立 [運動記錄]。於儲存格 B10 開始的活動記錄表格中輸入詳細資料。儲存格 C4 至 C8 會自動計算 [運動總計]" sqref="A1" xr:uid="{00000000-0002-0000-0500-000002000000}"/>
    <dataValidation allowBlank="1" showInputMessage="1" showErrorMessage="1" prompt="此儲存格為此工作表的標題，右側儲存格為影像。儲存格 B4 至 D8活動為運動與其總計" sqref="B1:D2" xr:uid="{00000000-0002-0000-0500-000003000000}"/>
    <dataValidation allowBlank="1" showInputMessage="1" showErrorMessage="1" prompt="在此標題下方的欄中 [自訂運動]" sqref="B3" xr:uid="{00000000-0002-0000-0500-000004000000}"/>
    <dataValidation allowBlank="1" showInputMessage="1" showErrorMessage="1" prompt="此標題下方的欄會自動計算 [總計]" sqref="C3" xr:uid="{00000000-0002-0000-0500-000005000000}"/>
    <dataValidation allowBlank="1" showInputMessage="1" showErrorMessage="1" prompt="請在此標題下方的欄中選取 [單位]。按 ALT+向下鍵來查看選項，然後按向下鍵和 ENTER 來選取" sqref="D3" xr:uid="{00000000-0002-0000-0500-000006000000}"/>
    <dataValidation allowBlank="1" showInputMessage="1" showErrorMessage="1" prompt="在此標題下方的欄中輸入 [日期]。使用 [標題篩選] 來尋找特定項目" sqref="B10" xr:uid="{00000000-0002-0000-0500-000007000000}"/>
    <dataValidation allowBlank="1" showInputMessage="1" showErrorMessage="1" prompt="在此標題下方的欄中選取 [運動]。按 ALT+向下鍵來查看選項，然後按向下鍵和 ENTER 來選取" sqref="C10" xr:uid="{00000000-0002-0000-0500-000008000000}"/>
    <dataValidation allowBlank="1" showInputMessage="1" showErrorMessage="1" prompt="在此標題下方的欄中輸入 [開始時間]" sqref="D10" xr:uid="{00000000-0002-0000-0500-000009000000}"/>
    <dataValidation allowBlank="1" showInputMessage="1" showErrorMessage="1" prompt="在此標題下方的欄中輸入 [持續時間]" sqref="E10" xr:uid="{00000000-0002-0000-0500-00000A000000}"/>
    <dataValidation allowBlank="1" showInputMessage="1" showErrorMessage="1" prompt="在此標題下的欄中輸入 [距離]" sqref="F10" xr:uid="{00000000-0002-0000-0500-00000B000000}"/>
    <dataValidation allowBlank="1" showInputMessage="1" showErrorMessage="1" prompt="在此標題下方的欄中輸入 [卡路里]" sqref="G10" xr:uid="{00000000-0002-0000-0500-00000C000000}"/>
    <dataValidation allowBlank="1" showInputMessage="1" showErrorMessage="1" prompt="在此標題下方的欄中輸入 [附註]" sqref="H10" xr:uid="{00000000-0002-0000-0500-00000D000000}"/>
  </dataValidations>
  <printOptions horizontalCentered="1"/>
  <pageMargins left="0.25" right="0.25" top="0.75" bottom="0.75" header="0.3" footer="0.3"/>
  <pageSetup paperSize="9" scale="60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tabColor theme="7"/>
    <pageSetUpPr fitToPage="1"/>
  </sheetPr>
  <dimension ref="A1:L18"/>
  <sheetViews>
    <sheetView showGridLines="0" workbookViewId="0"/>
  </sheetViews>
  <sheetFormatPr defaultRowHeight="18" customHeight="1" x14ac:dyDescent="0.25"/>
  <cols>
    <col min="1" max="1" width="2.77734375" customWidth="1"/>
    <col min="2" max="2" width="14.77734375" customWidth="1"/>
    <col min="3" max="3" width="14.33203125" customWidth="1"/>
    <col min="4" max="4" width="28" customWidth="1"/>
    <col min="5" max="12" width="12.44140625" customWidth="1"/>
    <col min="13" max="13" width="2.77734375" customWidth="1"/>
  </cols>
  <sheetData>
    <row r="1" spans="1:12" s="19" customFormat="1" ht="57.75" customHeight="1" x14ac:dyDescent="0.25">
      <c r="A1" s="23" t="s">
        <v>42</v>
      </c>
      <c r="B1" s="56" t="s">
        <v>43</v>
      </c>
      <c r="C1" s="56"/>
      <c r="D1" s="57" t="s">
        <v>22</v>
      </c>
      <c r="E1" s="57"/>
      <c r="F1" s="57"/>
      <c r="G1" s="57"/>
      <c r="H1" s="57"/>
      <c r="I1" s="57"/>
      <c r="J1" s="57"/>
      <c r="K1" s="57"/>
      <c r="L1" s="57"/>
    </row>
    <row r="2" spans="1:12" ht="21" customHeight="1" x14ac:dyDescent="0.25">
      <c r="A2" s="6"/>
      <c r="B2" s="56"/>
      <c r="C2" s="56"/>
      <c r="D2" s="57"/>
      <c r="E2" s="57"/>
      <c r="F2" s="57"/>
      <c r="G2" s="57"/>
      <c r="H2" s="57"/>
      <c r="I2" s="57"/>
      <c r="J2" s="57"/>
      <c r="K2" s="57"/>
      <c r="L2" s="57"/>
    </row>
    <row r="3" spans="1:12" s="24" customFormat="1" ht="18" customHeight="1" x14ac:dyDescent="0.25">
      <c r="B3" s="56"/>
      <c r="C3" s="56"/>
      <c r="E3" s="31" t="str">
        <f>(食物紀錄[[#Headers],[卡路里]])</f>
        <v>卡路里</v>
      </c>
      <c r="F3" s="31" t="str">
        <f>(食物紀錄[[#Headers],[脂肪]])</f>
        <v>脂肪</v>
      </c>
      <c r="G3" s="31" t="str">
        <f>(食物紀錄[[#Headers],[膽固醇]])</f>
        <v>膽固醇</v>
      </c>
      <c r="H3" s="31" t="str">
        <f>(食物紀錄[[#Headers],[鈉]])</f>
        <v>鈉</v>
      </c>
      <c r="I3" s="31" t="str">
        <f>(食物紀錄[[#Headers],[碳水化合物]])</f>
        <v>碳水化合物</v>
      </c>
      <c r="J3" s="31" t="str">
        <f>(食物紀錄[[#Headers],[蛋白質]])</f>
        <v>蛋白質</v>
      </c>
      <c r="K3" s="31" t="str">
        <f>(食物紀錄[[#Headers],[糖]])</f>
        <v>糖</v>
      </c>
      <c r="L3" s="31" t="str">
        <f>(食物紀錄[[#Headers],[纖維]])</f>
        <v>纖維</v>
      </c>
    </row>
    <row r="4" spans="1:12" ht="16.5" customHeight="1" x14ac:dyDescent="0.25">
      <c r="A4" s="6"/>
      <c r="B4" s="55" t="s">
        <v>44</v>
      </c>
      <c r="C4" s="55"/>
      <c r="D4" s="20" t="s">
        <v>50</v>
      </c>
      <c r="E4" s="32">
        <v>1800</v>
      </c>
      <c r="F4" s="47">
        <v>40</v>
      </c>
      <c r="G4" s="47">
        <v>225</v>
      </c>
      <c r="H4" s="47">
        <v>2100</v>
      </c>
      <c r="I4" s="47">
        <v>130</v>
      </c>
      <c r="J4" s="47">
        <v>56</v>
      </c>
      <c r="K4" s="47">
        <v>25</v>
      </c>
      <c r="L4" s="47">
        <v>25</v>
      </c>
    </row>
    <row r="5" spans="1:12" s="6" customFormat="1" ht="16.5" customHeight="1" x14ac:dyDescent="0.25">
      <c r="B5" s="55"/>
      <c r="C5" s="55"/>
      <c r="D5" s="48" t="str">
        <f>IF(E5=SUM(食物紀錄[卡路里]),"總攝取量:","篩選攝取量:")</f>
        <v>總攝取量:</v>
      </c>
      <c r="E5" s="32">
        <f>SUBTOTAL(109,食物紀錄[卡路里])</f>
        <v>3090</v>
      </c>
      <c r="F5" s="47">
        <f>SUBTOTAL(109,食物紀錄[脂肪])</f>
        <v>74.27000000000001</v>
      </c>
      <c r="G5" s="47">
        <f>SUBTOTAL(109,食物紀錄[膽固醇])</f>
        <v>139.6</v>
      </c>
      <c r="H5" s="47">
        <f>SUBTOTAL(109,食物紀錄[鈉])</f>
        <v>1400.7</v>
      </c>
      <c r="I5" s="47">
        <f>SUBTOTAL(109,食物紀錄[碳水化合物])</f>
        <v>208.56</v>
      </c>
      <c r="J5" s="47">
        <f>SUBTOTAL(109,食物紀錄[蛋白質])</f>
        <v>68.81</v>
      </c>
      <c r="K5" s="47">
        <f>SUBTOTAL(109,食物紀錄[糖])</f>
        <v>84.1</v>
      </c>
      <c r="L5" s="47">
        <f>SUBTOTAL(109,食物紀錄[纖維])</f>
        <v>24.5</v>
      </c>
    </row>
    <row r="6" spans="1:12" ht="18" customHeight="1" x14ac:dyDescent="0.25">
      <c r="B6" s="53"/>
      <c r="C6" s="53"/>
    </row>
    <row r="7" spans="1:12" ht="18" customHeight="1" x14ac:dyDescent="0.25">
      <c r="A7" s="6"/>
      <c r="B7" s="14" t="s">
        <v>14</v>
      </c>
      <c r="C7" s="15" t="s">
        <v>45</v>
      </c>
      <c r="D7" s="15" t="s">
        <v>51</v>
      </c>
      <c r="E7" s="17" t="s">
        <v>39</v>
      </c>
      <c r="F7" s="17" t="s">
        <v>63</v>
      </c>
      <c r="G7" s="17" t="s">
        <v>64</v>
      </c>
      <c r="H7" s="17" t="s">
        <v>65</v>
      </c>
      <c r="I7" s="17" t="s">
        <v>66</v>
      </c>
      <c r="J7" s="17" t="s">
        <v>67</v>
      </c>
      <c r="K7" s="17" t="s">
        <v>68</v>
      </c>
      <c r="L7" s="17" t="s">
        <v>69</v>
      </c>
    </row>
    <row r="8" spans="1:12" ht="18" customHeight="1" x14ac:dyDescent="0.25">
      <c r="A8" s="6"/>
      <c r="B8" s="33">
        <f t="shared" ref="B8:B18" ca="1" si="0">TODAY()+30+ROW()</f>
        <v>43650</v>
      </c>
      <c r="C8" s="16" t="s">
        <v>46</v>
      </c>
      <c r="D8" s="16" t="s">
        <v>52</v>
      </c>
      <c r="E8" s="17">
        <v>130</v>
      </c>
      <c r="F8" s="17">
        <v>8</v>
      </c>
      <c r="G8" s="17">
        <v>10</v>
      </c>
      <c r="H8" s="17">
        <v>60</v>
      </c>
      <c r="I8" s="17">
        <v>16</v>
      </c>
      <c r="J8" s="17">
        <v>11</v>
      </c>
      <c r="K8" s="17">
        <v>5</v>
      </c>
      <c r="L8" s="17">
        <v>0</v>
      </c>
    </row>
    <row r="9" spans="1:12" ht="18" customHeight="1" x14ac:dyDescent="0.25">
      <c r="A9" s="6"/>
      <c r="B9" s="33">
        <f t="shared" ca="1" si="0"/>
        <v>43651</v>
      </c>
      <c r="C9" s="16" t="s">
        <v>47</v>
      </c>
      <c r="D9" s="16" t="s">
        <v>53</v>
      </c>
      <c r="E9" s="17">
        <v>65</v>
      </c>
      <c r="F9" s="17">
        <v>0.2</v>
      </c>
      <c r="G9" s="17"/>
      <c r="H9" s="17"/>
      <c r="I9" s="17">
        <v>17.3</v>
      </c>
      <c r="J9" s="17">
        <v>0.3</v>
      </c>
      <c r="K9" s="17"/>
      <c r="L9" s="17"/>
    </row>
    <row r="10" spans="1:12" ht="18" customHeight="1" x14ac:dyDescent="0.25">
      <c r="A10" s="6"/>
      <c r="B10" s="33">
        <f t="shared" ca="1" si="0"/>
        <v>43652</v>
      </c>
      <c r="C10" s="16" t="s">
        <v>48</v>
      </c>
      <c r="D10" s="16" t="s">
        <v>54</v>
      </c>
      <c r="E10" s="17">
        <v>220</v>
      </c>
      <c r="F10" s="17">
        <v>0.5</v>
      </c>
      <c r="G10" s="17"/>
      <c r="H10" s="17">
        <v>200</v>
      </c>
      <c r="I10" s="17">
        <v>30</v>
      </c>
      <c r="J10" s="17">
        <v>6</v>
      </c>
      <c r="K10" s="17">
        <v>4</v>
      </c>
      <c r="L10" s="17">
        <v>9</v>
      </c>
    </row>
    <row r="11" spans="1:12" ht="18" customHeight="1" x14ac:dyDescent="0.25">
      <c r="A11" s="6"/>
      <c r="B11" s="33">
        <f t="shared" ca="1" si="0"/>
        <v>43653</v>
      </c>
      <c r="C11" s="16" t="s">
        <v>49</v>
      </c>
      <c r="D11" s="16" t="s">
        <v>55</v>
      </c>
      <c r="E11" s="17">
        <v>600</v>
      </c>
      <c r="F11" s="17">
        <v>0.5</v>
      </c>
      <c r="G11" s="17"/>
      <c r="H11" s="17">
        <v>300</v>
      </c>
      <c r="I11" s="17">
        <v>22</v>
      </c>
      <c r="J11" s="17">
        <v>9.8000000000000007</v>
      </c>
      <c r="K11" s="17"/>
      <c r="L11" s="17"/>
    </row>
    <row r="12" spans="1:12" ht="18" customHeight="1" x14ac:dyDescent="0.25">
      <c r="A12" s="6"/>
      <c r="B12" s="33">
        <f t="shared" ca="1" si="0"/>
        <v>43654</v>
      </c>
      <c r="C12" s="16" t="s">
        <v>47</v>
      </c>
      <c r="D12" s="16" t="s">
        <v>56</v>
      </c>
      <c r="E12" s="17">
        <v>210</v>
      </c>
      <c r="F12" s="17">
        <v>20</v>
      </c>
      <c r="G12" s="17"/>
      <c r="H12" s="17"/>
      <c r="I12" s="17">
        <v>3</v>
      </c>
      <c r="J12" s="17">
        <v>5</v>
      </c>
      <c r="K12" s="17"/>
      <c r="L12" s="17">
        <v>3</v>
      </c>
    </row>
    <row r="13" spans="1:12" ht="18" customHeight="1" x14ac:dyDescent="0.25">
      <c r="A13" s="6"/>
      <c r="B13" s="33">
        <f t="shared" ca="1" si="0"/>
        <v>43655</v>
      </c>
      <c r="C13" s="16" t="s">
        <v>46</v>
      </c>
      <c r="D13" s="16" t="s">
        <v>57</v>
      </c>
      <c r="E13" s="17">
        <v>220</v>
      </c>
      <c r="F13" s="17">
        <v>3</v>
      </c>
      <c r="G13" s="17"/>
      <c r="H13" s="17"/>
      <c r="I13" s="17">
        <v>29</v>
      </c>
      <c r="J13" s="17">
        <v>7</v>
      </c>
      <c r="K13" s="17"/>
      <c r="L13" s="17">
        <v>5</v>
      </c>
    </row>
    <row r="14" spans="1:12" ht="18" customHeight="1" x14ac:dyDescent="0.25">
      <c r="A14" s="6"/>
      <c r="B14" s="33">
        <f t="shared" ca="1" si="0"/>
        <v>43656</v>
      </c>
      <c r="C14" s="16" t="s">
        <v>47</v>
      </c>
      <c r="D14" s="16" t="s">
        <v>58</v>
      </c>
      <c r="E14" s="17">
        <v>85</v>
      </c>
      <c r="F14" s="17">
        <v>0</v>
      </c>
      <c r="G14" s="17"/>
      <c r="H14" s="17">
        <v>0</v>
      </c>
      <c r="I14" s="17">
        <v>21</v>
      </c>
      <c r="J14" s="17">
        <v>1</v>
      </c>
      <c r="K14" s="17">
        <v>17</v>
      </c>
      <c r="L14" s="17">
        <v>4</v>
      </c>
    </row>
    <row r="15" spans="1:12" ht="18" customHeight="1" x14ac:dyDescent="0.25">
      <c r="A15" s="6"/>
      <c r="B15" s="33">
        <f t="shared" ca="1" si="0"/>
        <v>43657</v>
      </c>
      <c r="C15" s="16" t="s">
        <v>48</v>
      </c>
      <c r="D15" s="16" t="s">
        <v>59</v>
      </c>
      <c r="E15" s="17">
        <v>340</v>
      </c>
      <c r="F15" s="17">
        <v>7</v>
      </c>
      <c r="G15" s="17">
        <v>3</v>
      </c>
      <c r="H15" s="17">
        <v>63</v>
      </c>
      <c r="I15" s="17">
        <v>1</v>
      </c>
      <c r="J15" s="17">
        <v>2</v>
      </c>
      <c r="K15" s="17"/>
      <c r="L15" s="17">
        <v>2</v>
      </c>
    </row>
    <row r="16" spans="1:12" ht="18" customHeight="1" x14ac:dyDescent="0.25">
      <c r="A16" s="6"/>
      <c r="B16" s="33">
        <f t="shared" ca="1" si="0"/>
        <v>43658</v>
      </c>
      <c r="C16" s="16" t="s">
        <v>49</v>
      </c>
      <c r="D16" s="16" t="s">
        <v>60</v>
      </c>
      <c r="E16" s="17">
        <v>470</v>
      </c>
      <c r="F16" s="17">
        <v>4.07</v>
      </c>
      <c r="G16" s="17">
        <v>49</v>
      </c>
      <c r="H16" s="17">
        <v>460</v>
      </c>
      <c r="I16" s="17">
        <v>0.46</v>
      </c>
      <c r="J16" s="17">
        <v>23.71</v>
      </c>
      <c r="K16" s="17">
        <v>0.1</v>
      </c>
      <c r="L16" s="17"/>
    </row>
    <row r="17" spans="2:12" ht="18" customHeight="1" x14ac:dyDescent="0.25">
      <c r="B17" s="33">
        <f t="shared" ca="1" si="0"/>
        <v>43659</v>
      </c>
      <c r="C17" s="16" t="s">
        <v>49</v>
      </c>
      <c r="D17" s="16" t="s">
        <v>61</v>
      </c>
      <c r="E17" s="17">
        <v>220</v>
      </c>
      <c r="F17" s="17">
        <v>7</v>
      </c>
      <c r="G17" s="17"/>
      <c r="H17" s="17"/>
      <c r="I17" s="17">
        <v>5</v>
      </c>
      <c r="J17" s="17">
        <v>3</v>
      </c>
      <c r="K17" s="17"/>
      <c r="L17" s="17"/>
    </row>
    <row r="18" spans="2:12" ht="18" customHeight="1" x14ac:dyDescent="0.25">
      <c r="B18" s="33">
        <f t="shared" ca="1" si="0"/>
        <v>43660</v>
      </c>
      <c r="C18" s="16" t="s">
        <v>47</v>
      </c>
      <c r="D18" s="16" t="s">
        <v>62</v>
      </c>
      <c r="E18" s="17">
        <v>530</v>
      </c>
      <c r="F18" s="17">
        <v>24</v>
      </c>
      <c r="G18" s="17">
        <v>77.599999999999994</v>
      </c>
      <c r="H18" s="17">
        <v>317.7</v>
      </c>
      <c r="I18" s="17">
        <v>63.8</v>
      </c>
      <c r="J18" s="17">
        <v>0</v>
      </c>
      <c r="K18" s="17">
        <v>58</v>
      </c>
      <c r="L18" s="17">
        <v>1.5</v>
      </c>
    </row>
  </sheetData>
  <mergeCells count="4">
    <mergeCell ref="B6:C6"/>
    <mergeCell ref="B4:C5"/>
    <mergeCell ref="B1:C3"/>
    <mergeCell ref="D1:L2"/>
  </mergeCells>
  <phoneticPr fontId="25" type="noConversion"/>
  <conditionalFormatting sqref="E5:L5">
    <cfRule type="expression" dxfId="19" priority="8">
      <formula>AND($E$5&lt;&gt;SUM($E$8:$E$18),E$5&gt;E$4)</formula>
    </cfRule>
  </conditionalFormatting>
  <dataValidations count="9">
    <dataValidation allowBlank="1" showInputMessage="1" showErrorMessage="1" prompt="在此工作表中建立 [食物記錄]。於儲存格 B7 開始的 [食物記錄表格] 中輸入詳細資料" sqref="A1" xr:uid="{00000000-0002-0000-0600-000000000000}"/>
    <dataValidation allowBlank="1" showInputMessage="1" showErrorMessage="1" prompt="此儲存格為本工作表的標題，右側儲存格為影像" sqref="B1:C2" xr:uid="{00000000-0002-0000-0600-000001000000}"/>
    <dataValidation allowBlank="1" showInputMessage="1" showErrorMessage="1" prompt="在右側的儲存格 [設立營養目標]" sqref="B4:C5" xr:uid="{00000000-0002-0000-0600-000002000000}"/>
    <dataValidation allowBlank="1" showInputMessage="1" showErrorMessage="1" prompt="在右側儲存格 E4 至 L4 中輸入 [每日營養吸收量]。根據上列自訂的表格標題，會自動更新營養類型。" sqref="D4" xr:uid="{00000000-0002-0000-0600-000003000000}"/>
    <dataValidation allowBlank="1" showInputMessage="1" showErrorMessage="1" prompt="右側儲存格 E5 至 L5 會自動計算營養吸收總計" sqref="D5" xr:uid="{00000000-0002-0000-0600-000004000000}"/>
    <dataValidation allowBlank="1" showInputMessage="1" showErrorMessage="1" prompt="在此標題下方的欄中輸入 [日期]。使用 [標題篩選] 來尋找特定項目" sqref="B7" xr:uid="{00000000-0002-0000-0600-000005000000}"/>
    <dataValidation allowBlank="1" showInputMessage="1" showErrorMessage="1" prompt="在此標題下方的欄中輸入 [用餐類型]" sqref="C7" xr:uid="{00000000-0002-0000-0600-000006000000}"/>
    <dataValidation allowBlank="1" showInputMessage="1" showErrorMessage="1" prompt="在此標題下方的欄中輸入 [食物項目]" sqref="D7" xr:uid="{00000000-0002-0000-0600-000007000000}"/>
    <dataValidation allowBlank="1" showInputMessage="1" showErrorMessage="1" prompt="在此標題下方的欄中自訂表格標題，以追蹤特定營養需求" sqref="E7:L7" xr:uid="{00000000-0002-0000-0600-000008000000}"/>
  </dataValidations>
  <printOptions horizontalCentered="1"/>
  <pageMargins left="0.25" right="0.25" top="0.75" bottom="0.75" header="0.3" footer="0.3"/>
  <pageSetup paperSize="9" scale="50" fitToHeight="0" orientation="portrait" r:id="rId1"/>
  <headerFooter differentFirst="1">
    <oddFooter>Page &amp;P of &amp;N</oddFooter>
  </headerFooter>
  <ignoredErrors>
    <ignoredError sqref="G5:H5 K5:L5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具名範圍</vt:lpstr>
      </vt:variant>
      <vt:variant>
        <vt:i4>27</vt:i4>
      </vt:variant>
    </vt:vector>
  </HeadingPairs>
  <TitlesOfParts>
    <vt:vector size="34" baseType="lpstr">
      <vt:lpstr>體重追蹤工具</vt:lpstr>
      <vt:lpstr>腰圍追蹤工具</vt:lpstr>
      <vt:lpstr>二頭肌追蹤工具</vt:lpstr>
      <vt:lpstr>臀部追蹤工具</vt:lpstr>
      <vt:lpstr>大腿追蹤工具</vt:lpstr>
      <vt:lpstr>運動記錄</vt:lpstr>
      <vt:lpstr>食物記錄</vt:lpstr>
      <vt:lpstr>二頭肌追蹤工具!Print_Titles</vt:lpstr>
      <vt:lpstr>大腿追蹤工具!Print_Titles</vt:lpstr>
      <vt:lpstr>食物記錄!Print_Titles</vt:lpstr>
      <vt:lpstr>腰圍追蹤工具!Print_Titles</vt:lpstr>
      <vt:lpstr>運動記錄!Print_Titles</vt:lpstr>
      <vt:lpstr>臀部追蹤工具!Print_Titles</vt:lpstr>
      <vt:lpstr>體重追蹤工具!Print_Titles</vt:lpstr>
      <vt:lpstr>體重追蹤工具!目前體重</vt:lpstr>
      <vt:lpstr>體重追蹤工具!目標1</vt:lpstr>
      <vt:lpstr>體重追蹤工具!目標1標籤</vt:lpstr>
      <vt:lpstr>體重追蹤工具!目標2</vt:lpstr>
      <vt:lpstr>體重追蹤工具!目標2標籤</vt:lpstr>
      <vt:lpstr>體重追蹤工具!目標3</vt:lpstr>
      <vt:lpstr>體重追蹤工具!目標3標籤</vt:lpstr>
      <vt:lpstr>體重追蹤工具!目標4</vt:lpstr>
      <vt:lpstr>體重追蹤工具!目標4標籤</vt:lpstr>
      <vt:lpstr>體重追蹤工具!目體體重</vt:lpstr>
      <vt:lpstr>體重追蹤工具!身高</vt:lpstr>
      <vt:lpstr>體重追蹤工具!性別</vt:lpstr>
      <vt:lpstr>查詢日期</vt:lpstr>
      <vt:lpstr>體重追蹤工具!計算單位</vt:lpstr>
      <vt:lpstr>類別1</vt:lpstr>
      <vt:lpstr>類別2</vt:lpstr>
      <vt:lpstr>類別3</vt:lpstr>
      <vt:lpstr>類別4</vt:lpstr>
      <vt:lpstr>類別5</vt:lpstr>
      <vt:lpstr>體重追蹤工具!體重標籤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2018-03-21T12:20:36Z</dcterms:created>
  <dcterms:modified xsi:type="dcterms:W3CDTF">2019-05-27T07:35:39Z</dcterms:modified>
</cp:coreProperties>
</file>