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/>
  <workbookPr filterPrivacy="1" codeName="ThisWorkbook"/>
  <xr:revisionPtr revIDLastSave="0" documentId="13_ncr:1_{E950279C-E436-4006-9DD1-B5D0D4C486C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預算摘要" sheetId="1" r:id="rId1"/>
    <sheet name="預算詳細資料" sheetId="3" r:id="rId2"/>
  </sheets>
  <definedNames>
    <definedName name="Total_Wedding_Budget">預算摘要!$C$3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<sst xmlns="http://schemas.openxmlformats.org/spreadsheetml/2006/main" count="118" uniqueCount="70">
  <si>
    <t>總婚禮預算</t>
  </si>
  <si>
    <t>支出</t>
  </si>
  <si>
    <t>接待處</t>
  </si>
  <si>
    <t>服裝</t>
  </si>
  <si>
    <t>花與佈置裝飾</t>
  </si>
  <si>
    <t>音樂</t>
  </si>
  <si>
    <t>相片和影片</t>
  </si>
  <si>
    <t>回禮和禮物</t>
  </si>
  <si>
    <t>典禮</t>
  </si>
  <si>
    <t>信箋</t>
  </si>
  <si>
    <t>結婚戒指</t>
  </si>
  <si>
    <t>交通</t>
  </si>
  <si>
    <t>餽贈</t>
  </si>
  <si>
    <t>資金來源</t>
  </si>
  <si>
    <t>儲蓄</t>
  </si>
  <si>
    <t>伴侶 1 的父母</t>
  </si>
  <si>
    <t>伴侶 1 的祖父母</t>
  </si>
  <si>
    <t>伴侶 2 的父母</t>
  </si>
  <si>
    <t>伴侶 2 的祖父母</t>
  </si>
  <si>
    <t>其他餽贈</t>
  </si>
  <si>
    <t>費用分配
%</t>
  </si>
  <si>
    <t>配置的預算</t>
  </si>
  <si>
    <t>預估
費用</t>
  </si>
  <si>
    <t>實際
費用</t>
  </si>
  <si>
    <t xml:space="preserve"> </t>
  </si>
  <si>
    <t>場地和租金</t>
  </si>
  <si>
    <t>餐點和服務</t>
  </si>
  <si>
    <t>飲料</t>
  </si>
  <si>
    <t>蛋糕</t>
  </si>
  <si>
    <t>雜項</t>
  </si>
  <si>
    <t>西裝和/或禮服</t>
  </si>
  <si>
    <t>更換</t>
  </si>
  <si>
    <t>頭飾和頭紗</t>
  </si>
  <si>
    <t>首飾</t>
  </si>
  <si>
    <t>妝髮</t>
  </si>
  <si>
    <t>典禮花卉佈置</t>
  </si>
  <si>
    <t>花童的花環和花籃</t>
  </si>
  <si>
    <t>戒枕</t>
  </si>
  <si>
    <t>花束</t>
  </si>
  <si>
    <t>襟花</t>
  </si>
  <si>
    <t>胸花</t>
  </si>
  <si>
    <t>接待處佈置裝飾</t>
  </si>
  <si>
    <t>燈光</t>
  </si>
  <si>
    <t>典禮樂手</t>
  </si>
  <si>
    <t>雞尾酒時間樂手</t>
  </si>
  <si>
    <t>接待處樂團、DJ 或娛樂</t>
  </si>
  <si>
    <t>音響系統或舞池租借</t>
  </si>
  <si>
    <t>攝影</t>
  </si>
  <si>
    <t>錄影</t>
  </si>
  <si>
    <t>其他印刷品和相簿</t>
  </si>
  <si>
    <t>歡迎禮</t>
  </si>
  <si>
    <t>派對禮</t>
  </si>
  <si>
    <t>場地費用</t>
  </si>
  <si>
    <t>主婚人費用或教堂捐贈</t>
  </si>
  <si>
    <t>喜帖</t>
  </si>
  <si>
    <t>邀請和與會者</t>
  </si>
  <si>
    <t>流程手冊</t>
  </si>
  <si>
    <t>座位表和座位卡</t>
  </si>
  <si>
    <t>菜單</t>
  </si>
  <si>
    <t>謝卡</t>
  </si>
  <si>
    <t>郵資</t>
  </si>
  <si>
    <t>戒指配件</t>
  </si>
  <si>
    <t>主車租借</t>
  </si>
  <si>
    <t>來賓車輛租借</t>
  </si>
  <si>
    <t>外地來賓交通</t>
  </si>
  <si>
    <t>代客停車</t>
  </si>
  <si>
    <t>預估費用</t>
  </si>
  <si>
    <t>實際費用</t>
  </si>
  <si>
    <t>合計</t>
  </si>
  <si>
    <t>合計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</si>
</sst>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"/>
    <numFmt numFmtId="181" formatCode="&quot;NT$&quot;#,##0_);\(&quot;NT$&quot;#,##0\)"/>
    <numFmt numFmtId="182" formatCode="&quot;NT$&quot;#,##0.00"/>
  </numFmts>
  <fonts count="30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  <font>
      <sz val="11"/>
      <color theme="1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1" tint="0.14999847407452621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b/>
      <sz val="14"/>
      <color theme="1" tint="0.14999847407452621"/>
      <name val="Microsoft JhengHei UI"/>
      <family val="2"/>
      <charset val="136"/>
    </font>
    <font>
      <sz val="11"/>
      <color theme="1" tint="0.249977111117893"/>
      <name val="Microsoft JhengHei UI"/>
      <family val="2"/>
      <charset val="136"/>
    </font>
    <font>
      <b/>
      <sz val="11"/>
      <color theme="1" tint="0.249977111117893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16" fillId="8" borderId="0" applyNumberFormat="0" applyBorder="0" applyAlignment="0" applyProtection="0"/>
    <xf numFmtId="0" fontId="14" fillId="9" borderId="7" applyNumberFormat="0" applyAlignment="0" applyProtection="0"/>
    <xf numFmtId="0" fontId="15" fillId="10" borderId="8" applyNumberFormat="0" applyAlignment="0" applyProtection="0"/>
    <xf numFmtId="0" fontId="13" fillId="10" borderId="7" applyNumberFormat="0" applyAlignment="0" applyProtection="0"/>
    <xf numFmtId="0" fontId="17" fillId="0" borderId="9" applyNumberFormat="0" applyFill="0" applyAlignment="0" applyProtection="0"/>
    <xf numFmtId="0" fontId="8" fillId="11" borderId="10" applyNumberFormat="0" applyAlignment="0" applyProtection="0"/>
    <xf numFmtId="0" fontId="12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vertical="center" indent="1"/>
    </xf>
    <xf numFmtId="18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182" fontId="19" fillId="0" borderId="0" xfId="0" applyNumberFormat="1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80" fontId="22" fillId="3" borderId="0" xfId="0" applyNumberFormat="1" applyFont="1" applyFill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 inden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5" borderId="3" xfId="0" applyFont="1" applyFill="1" applyBorder="1" applyAlignment="1">
      <alignment horizontal="left" vertical="center" indent="1"/>
    </xf>
    <xf numFmtId="9" fontId="25" fillId="5" borderId="3" xfId="0" applyNumberFormat="1" applyFont="1" applyFill="1" applyBorder="1" applyAlignment="1">
      <alignment horizontal="center" vertical="center"/>
    </xf>
    <xf numFmtId="181" fontId="25" fillId="5" borderId="3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9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 indent="1"/>
    </xf>
    <xf numFmtId="9" fontId="25" fillId="5" borderId="0" xfId="0" applyNumberFormat="1" applyFont="1" applyFill="1" applyBorder="1" applyAlignment="1">
      <alignment horizontal="center" vertical="center"/>
    </xf>
    <xf numFmtId="181" fontId="25" fillId="5" borderId="0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indent="1"/>
    </xf>
    <xf numFmtId="9" fontId="26" fillId="0" borderId="2" xfId="0" applyNumberFormat="1" applyFont="1" applyBorder="1" applyAlignment="1">
      <alignment horizontal="center" vertical="center"/>
    </xf>
    <xf numFmtId="181" fontId="26" fillId="0" borderId="2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indent="1"/>
    </xf>
    <xf numFmtId="0" fontId="21" fillId="2" borderId="1" xfId="0" applyFont="1" applyFill="1" applyBorder="1" applyAlignment="1">
      <alignment horizontal="left" vertical="center" indent="1"/>
    </xf>
    <xf numFmtId="0" fontId="27" fillId="2" borderId="1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9" fillId="0" borderId="0" xfId="0" applyFont="1"/>
    <xf numFmtId="0" fontId="28" fillId="0" borderId="0" xfId="0" applyFont="1" applyAlignment="1">
      <alignment horizontal="left" vertical="center" indent="1"/>
    </xf>
    <xf numFmtId="180" fontId="28" fillId="0" borderId="0" xfId="0" applyNumberFormat="1" applyFont="1" applyAlignment="1">
      <alignment horizontal="center" vertical="center"/>
    </xf>
    <xf numFmtId="180" fontId="29" fillId="3" borderId="0" xfId="0" applyNumberFormat="1" applyFont="1" applyFill="1" applyAlignment="1">
      <alignment horizontal="center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5" builtinId="5" customBuiltin="1"/>
    <cellStyle name="計算方式" xfId="16" builtinId="22" customBuiltin="1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6" builtinId="15" customBuiltin="1"/>
    <cellStyle name="標題 1" xfId="7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2" formatCode="&quot;NT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numFmt numFmtId="180" formatCode="&quot;NT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numFmt numFmtId="180" formatCode="&quot;NT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JhengHei UI"/>
        <family val="2"/>
        <charset val="136"/>
        <scheme val="none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Wedding_Budget_2" pivot="0" count="7" xr9:uid="{00000000-0011-0000-FFFF-FFFF00000000}">
      <tableStyleElement type="wholeTable" dxfId="106"/>
      <tableStyleElement type="headerRow" dxfId="105"/>
      <tableStyleElement type="totalRow" dxfId="104"/>
      <tableStyleElement type="firstColumn" dxfId="103"/>
      <tableStyleElement type="lastColumn" dxfId="102"/>
      <tableStyleElement type="firstRowStripe" dxfId="101"/>
      <tableStyleElement type="firstColumnStripe" dxfId="1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9525</xdr:colOff>
      <xdr:row>1</xdr:row>
      <xdr:rowOff>0</xdr:rowOff>
    </xdr:to>
    <xdr:pic>
      <xdr:nvPicPr>
        <xdr:cNvPr id="2" name="圖片 1" descr="結婚蛋糕的相片" title="橫幅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8290"/>
          <a:ext cx="689610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733426</xdr:rowOff>
    </xdr:from>
    <xdr:to>
      <xdr:col>3</xdr:col>
      <xdr:colOff>685800</xdr:colOff>
      <xdr:row>0</xdr:row>
      <xdr:rowOff>1847850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" y="733426"/>
          <a:ext cx="3971925" cy="1114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zh-tw" sz="3200">
              <a:solidFill>
                <a:schemeClr val="bg1"/>
              </a:solidFill>
              <a:latin typeface="+mj-lt"/>
              <a:ea typeface="Microsoft JhengHei UI" panose="020B0604030504040204" pitchFamily="34" charset="-120"/>
            </a:rPr>
            <a:t>婚禮預算</a:t>
          </a:r>
        </a:p>
        <a:p>
          <a:pPr algn="ctr" rtl="0"/>
          <a:r>
            <a:rPr lang="zh-tw" sz="1600" i="1">
              <a:solidFill>
                <a:schemeClr val="bg1"/>
              </a:solidFill>
              <a:latin typeface="+mn-lt"/>
              <a:ea typeface="Microsoft JhengHei UI" panose="020B0604030504040204" pitchFamily="34" charset="-120"/>
            </a:rPr>
            <a:t>[伴侶 1] 和 [伴侶 2]</a:t>
          </a:r>
          <a:endParaRPr lang="en-US" sz="1400" i="1">
            <a:solidFill>
              <a:schemeClr val="bg1"/>
            </a:solidFill>
            <a:latin typeface="+mn-lt"/>
            <a:ea typeface="Microsoft JhengHei UI" panose="020B0604030504040204" pitchFamily="34" charset="-12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ontributions" displayName="Table_Contributions" ref="B19:C26" totalsRowCount="1" headerRowDxfId="96" dataDxfId="95" totalsRowDxfId="94">
  <autoFilter ref="B19:C25" xr:uid="{00000000-0009-0000-0100-000001000000}"/>
  <tableColumns count="2">
    <tableColumn id="1" xr3:uid="{00000000-0010-0000-0000-000001000000}" name="資金來源" totalsRowLabel="合計" dataDxfId="93" totalsRowDxfId="92"/>
    <tableColumn id="2" xr3:uid="{00000000-0010-0000-0000-000002000000}" name="餽贈" totalsRowFunction="sum" dataDxfId="91" totalsRowDxfId="90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_WeddingRings" displayName="Table_WeddingRings" ref="B69:D72" totalsRowCount="1" headerRowDxfId="17" dataDxfId="16" totalsRowDxfId="15">
  <tableColumns count="3">
    <tableColumn id="1" xr3:uid="{00000000-0010-0000-0900-000001000000}" name="結婚戒指" totalsRowLabel="合計" dataDxfId="14" totalsRowDxfId="13"/>
    <tableColumn id="2" xr3:uid="{00000000-0010-0000-0900-000002000000}" name="預估費用" totalsRowFunction="sum" dataDxfId="12" totalsRowDxfId="11"/>
    <tableColumn id="3" xr3:uid="{00000000-0010-0000-0900-000003000000}" name="實際費用" totalsRowFunction="sum" dataDxfId="10" totalsRowDxfId="9"/>
  </tableColumns>
  <tableStyleInfo name="Wedding_Budget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_Transportation" displayName="Table_Transportation" ref="B74:D80" totalsRowCount="1" headerRowDxfId="8" dataDxfId="7" totalsRowDxfId="6">
  <tableColumns count="3">
    <tableColumn id="1" xr3:uid="{00000000-0010-0000-0A00-000001000000}" name="交通" totalsRowLabel="合計" dataDxfId="5" totalsRowDxfId="4"/>
    <tableColumn id="2" xr3:uid="{00000000-0010-0000-0A00-000002000000}" name="預估費用" totalsRowFunction="sum" dataDxfId="3" totalsRowDxfId="2"/>
    <tableColumn id="3" xr3:uid="{00000000-0010-0000-0A00-000003000000}" name="實際費用" totalsRowFunction="sum" dataDxfId="1" totalsRowDxfId="0"/>
  </tableColumns>
  <tableStyleInfo name="Wedding_Budget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Reception" displayName="Table_Reception" ref="B2:D8" totalsRowCount="1" headerRowDxfId="89" dataDxfId="88" totalsRowDxfId="87">
  <tableColumns count="3">
    <tableColumn id="1" xr3:uid="{00000000-0010-0000-0100-000001000000}" name="接待處" totalsRowLabel="合計" dataDxfId="86" totalsRowDxfId="85"/>
    <tableColumn id="2" xr3:uid="{00000000-0010-0000-0100-000002000000}" name="預估費用" totalsRowFunction="sum" dataDxfId="84" totalsRowDxfId="83"/>
    <tableColumn id="3" xr3:uid="{00000000-0010-0000-0100-000003000000}" name="實際費用" totalsRowFunction="sum" dataDxfId="82" totalsRowDxfId="81"/>
  </tableColumns>
  <tableStyleInfo name="Wedding_Budget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Attire" displayName="Table_Attire" ref="B10:D17" totalsRowCount="1" headerRowDxfId="80" dataDxfId="79" totalsRowDxfId="78">
  <tableColumns count="3">
    <tableColumn id="1" xr3:uid="{00000000-0010-0000-0200-000001000000}" name="服裝" totalsRowLabel="合計" dataDxfId="77" totalsRowDxfId="76"/>
    <tableColumn id="2" xr3:uid="{00000000-0010-0000-0200-000002000000}" name="預估費用" totalsRowFunction="sum" dataDxfId="75" totalsRowDxfId="74"/>
    <tableColumn id="3" xr3:uid="{00000000-0010-0000-0200-000003000000}" name="實際費用" totalsRowFunction="sum" dataDxfId="73" totalsRowDxfId="72"/>
  </tableColumns>
  <tableStyleInfo name="Wedding_Budget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FlowersAndDecorations" displayName="Table_FlowersAndDecorations" ref="B19:D29" totalsRowCount="1" headerRowDxfId="71" dataDxfId="70" totalsRowDxfId="69">
  <tableColumns count="3">
    <tableColumn id="1" xr3:uid="{00000000-0010-0000-0300-000001000000}" name="花與佈置裝飾" totalsRowLabel="合計" dataDxfId="68" totalsRowDxfId="67"/>
    <tableColumn id="2" xr3:uid="{00000000-0010-0000-0300-000002000000}" name="預估費用" totalsRowFunction="sum" dataDxfId="66" totalsRowDxfId="65"/>
    <tableColumn id="3" xr3:uid="{00000000-0010-0000-0300-000003000000}" name="實際費用" totalsRowFunction="sum" dataDxfId="64" totalsRowDxfId="63"/>
  </tableColumns>
  <tableStyleInfo name="Wedding_Budget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_Music" displayName="Table_Music" ref="B31:D37" totalsRowCount="1" headerRowDxfId="62" dataDxfId="61" totalsRowDxfId="60">
  <tableColumns count="3">
    <tableColumn id="1" xr3:uid="{00000000-0010-0000-0400-000001000000}" name="音樂" totalsRowLabel="合計" dataDxfId="59" totalsRowDxfId="58"/>
    <tableColumn id="2" xr3:uid="{00000000-0010-0000-0400-000002000000}" name="預估費用" totalsRowFunction="sum" dataDxfId="57" totalsRowDxfId="56"/>
    <tableColumn id="3" xr3:uid="{00000000-0010-0000-0400-000003000000}" name="實際費用" totalsRowFunction="sum" dataDxfId="55" totalsRowDxfId="54"/>
  </tableColumns>
  <tableStyleInfo name="Wedding_Budget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_PhotographsAndVideo" displayName="Table_PhotographsAndVideo" ref="B39:D44" totalsRowCount="1" headerRowDxfId="53" dataDxfId="52" totalsRowDxfId="51">
  <tableColumns count="3">
    <tableColumn id="1" xr3:uid="{00000000-0010-0000-0500-000001000000}" name="相片和影片" totalsRowLabel="合計" dataDxfId="50" totalsRowDxfId="49"/>
    <tableColumn id="2" xr3:uid="{00000000-0010-0000-0500-000002000000}" name="預估費用" totalsRowFunction="sum" dataDxfId="48" totalsRowDxfId="47"/>
    <tableColumn id="3" xr3:uid="{00000000-0010-0000-0500-000003000000}" name="實際費用" totalsRowFunction="sum" dataDxfId="46" totalsRowDxfId="45"/>
  </tableColumns>
  <tableStyleInfo name="Wedding_Budget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FavorsAndGifts" displayName="Table_FavorsAndGifts" ref="B46:D50" totalsRowCount="1" headerRowDxfId="44" dataDxfId="43" totalsRowDxfId="42">
  <tableColumns count="3">
    <tableColumn id="1" xr3:uid="{00000000-0010-0000-0600-000001000000}" name="回禮和禮物" totalsRowLabel="合計" dataDxfId="41" totalsRowDxfId="40"/>
    <tableColumn id="2" xr3:uid="{00000000-0010-0000-0600-000002000000}" name="預估費用" totalsRowFunction="sum" dataDxfId="39" totalsRowDxfId="38"/>
    <tableColumn id="3" xr3:uid="{00000000-0010-0000-0600-000003000000}" name="實際費用" totalsRowFunction="sum" dataDxfId="37" totalsRowDxfId="36"/>
  </tableColumns>
  <tableStyleInfo name="Wedding_Budget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_Ceremony" displayName="Table_Ceremony" ref="B52:D56" totalsRowCount="1" headerRowDxfId="35" dataDxfId="34" totalsRowDxfId="33">
  <tableColumns count="3">
    <tableColumn id="1" xr3:uid="{00000000-0010-0000-0700-000001000000}" name="典禮" totalsRowLabel="合計" dataDxfId="32" totalsRowDxfId="31"/>
    <tableColumn id="2" xr3:uid="{00000000-0010-0000-0700-000002000000}" name="預估費用" totalsRowFunction="sum" dataDxfId="30" totalsRowDxfId="29"/>
    <tableColumn id="3" xr3:uid="{00000000-0010-0000-0700-000003000000}" name="實際費用" totalsRowFunction="sum" dataDxfId="28" totalsRowDxfId="27"/>
  </tableColumns>
  <tableStyleInfo name="Wedding_Budget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_Stationery" displayName="Table_Stationery" ref="B58:D67" totalsRowCount="1" headerRowDxfId="26" dataDxfId="25" totalsRowDxfId="24">
  <tableColumns count="3">
    <tableColumn id="1" xr3:uid="{00000000-0010-0000-0800-000001000000}" name="信箋" totalsRowLabel="合計" dataDxfId="23" totalsRowDxfId="22"/>
    <tableColumn id="2" xr3:uid="{00000000-0010-0000-0800-000002000000}" name="預估費用" totalsRowFunction="sum" dataDxfId="21" totalsRowDxfId="20"/>
    <tableColumn id="3" xr3:uid="{00000000-0010-0000-0800-000003000000}" name="實際費用" totalsRowFunction="sum" dataDxfId="19" totalsRowDxfId="18"/>
  </tableColumns>
  <tableStyleInfo name="Wedding_Budget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.109375" defaultRowHeight="21" customHeight="1" x14ac:dyDescent="0.25"/>
  <cols>
    <col min="1" max="1" width="1.6640625" style="4" customWidth="1"/>
    <col min="2" max="2" width="25.6640625" style="4" customWidth="1"/>
    <col min="3" max="3" width="14.44140625" style="4" customWidth="1"/>
    <col min="4" max="5" width="13.6640625" style="4" customWidth="1"/>
    <col min="6" max="6" width="12.88671875" style="4" customWidth="1"/>
    <col min="7" max="7" width="1.6640625" style="4" customWidth="1"/>
    <col min="8" max="16384" width="9.109375" style="4"/>
  </cols>
  <sheetData>
    <row r="1" spans="2:7" ht="162.75" customHeight="1" x14ac:dyDescent="0.25">
      <c r="G1" s="4" t="s">
        <v>24</v>
      </c>
    </row>
    <row r="3" spans="2:7" ht="35.1" customHeight="1" x14ac:dyDescent="0.25">
      <c r="B3" s="11" t="s">
        <v>0</v>
      </c>
      <c r="C3" s="12">
        <v>20000</v>
      </c>
    </row>
    <row r="5" spans="2:7" s="16" customFormat="1" ht="35.1" customHeight="1" x14ac:dyDescent="0.25">
      <c r="B5" s="13" t="s">
        <v>1</v>
      </c>
      <c r="C5" s="14" t="s">
        <v>20</v>
      </c>
      <c r="D5" s="15" t="s">
        <v>21</v>
      </c>
      <c r="E5" s="15" t="s">
        <v>22</v>
      </c>
      <c r="F5" s="15" t="s">
        <v>23</v>
      </c>
    </row>
    <row r="6" spans="2:7" ht="21" customHeight="1" x14ac:dyDescent="0.25">
      <c r="B6" s="17" t="s">
        <v>2</v>
      </c>
      <c r="C6" s="18">
        <v>0.5</v>
      </c>
      <c r="D6" s="19">
        <f>Total_Wedding_Budget*預算摘要!$C6</f>
        <v>10000</v>
      </c>
      <c r="E6" s="19">
        <f>Table_Reception[[#Totals],[預估費用]]</f>
        <v>0</v>
      </c>
      <c r="F6" s="19">
        <f>Table_Reception[[#Totals],[實際費用]]</f>
        <v>0</v>
      </c>
    </row>
    <row r="7" spans="2:7" ht="21" customHeight="1" x14ac:dyDescent="0.25">
      <c r="B7" s="20" t="s">
        <v>3</v>
      </c>
      <c r="C7" s="21">
        <v>0.1</v>
      </c>
      <c r="D7" s="22">
        <f>Total_Wedding_Budget*預算摘要!$C7</f>
        <v>2000</v>
      </c>
      <c r="E7" s="22">
        <f>Table_Attire[[#Totals],[預估費用]]</f>
        <v>0</v>
      </c>
      <c r="F7" s="22">
        <f>Table_Attire[[#Totals],[實際費用]]</f>
        <v>0</v>
      </c>
    </row>
    <row r="8" spans="2:7" ht="21" customHeight="1" x14ac:dyDescent="0.25">
      <c r="B8" s="23" t="s">
        <v>4</v>
      </c>
      <c r="C8" s="24">
        <v>0.1</v>
      </c>
      <c r="D8" s="25">
        <f>Total_Wedding_Budget*預算摘要!$C8</f>
        <v>2000</v>
      </c>
      <c r="E8" s="25">
        <f>Table_FlowersAndDecorations[[#Totals],[預估費用]]</f>
        <v>0</v>
      </c>
      <c r="F8" s="25">
        <f>Table_FlowersAndDecorations[[#Totals],[實際費用]]</f>
        <v>0</v>
      </c>
    </row>
    <row r="9" spans="2:7" ht="21" customHeight="1" x14ac:dyDescent="0.25">
      <c r="B9" s="20" t="s">
        <v>5</v>
      </c>
      <c r="C9" s="21">
        <v>0.1</v>
      </c>
      <c r="D9" s="22">
        <f>Total_Wedding_Budget*預算摘要!$C9</f>
        <v>2000</v>
      </c>
      <c r="E9" s="22">
        <f>Table_Music[[#Totals],[預估費用]]</f>
        <v>0</v>
      </c>
      <c r="F9" s="22">
        <f>Table_Music[[#Totals],[實際費用]]</f>
        <v>0</v>
      </c>
    </row>
    <row r="10" spans="2:7" ht="21" customHeight="1" x14ac:dyDescent="0.25">
      <c r="B10" s="23" t="s">
        <v>6</v>
      </c>
      <c r="C10" s="24">
        <v>0.1</v>
      </c>
      <c r="D10" s="25">
        <f>Total_Wedding_Budget*預算摘要!$C10</f>
        <v>2000</v>
      </c>
      <c r="E10" s="25">
        <f>Table_PhotographsAndVideo[[#Totals],[預估費用]]</f>
        <v>0</v>
      </c>
      <c r="F10" s="25">
        <f>Table_PhotographsAndVideo[[#Totals],[實際費用]]</f>
        <v>0</v>
      </c>
    </row>
    <row r="11" spans="2:7" ht="21" customHeight="1" x14ac:dyDescent="0.25">
      <c r="B11" s="20" t="s">
        <v>7</v>
      </c>
      <c r="C11" s="21">
        <v>0.03</v>
      </c>
      <c r="D11" s="22">
        <f>Total_Wedding_Budget*預算摘要!$C11</f>
        <v>600</v>
      </c>
      <c r="E11" s="22">
        <f>Table_FavorsAndGifts[[#Totals],[預估費用]]</f>
        <v>0</v>
      </c>
      <c r="F11" s="22">
        <f>Table_FavorsAndGifts[[#Totals],[實際費用]]</f>
        <v>0</v>
      </c>
    </row>
    <row r="12" spans="2:7" ht="21" customHeight="1" x14ac:dyDescent="0.25">
      <c r="B12" s="23" t="s">
        <v>8</v>
      </c>
      <c r="C12" s="24">
        <v>0.02</v>
      </c>
      <c r="D12" s="25">
        <f>Total_Wedding_Budget*預算摘要!$C12</f>
        <v>400</v>
      </c>
      <c r="E12" s="25">
        <f>Table_Ceremony[[#Totals],[預估費用]]</f>
        <v>0</v>
      </c>
      <c r="F12" s="25">
        <f>Table_Ceremony[[#Totals],[實際費用]]</f>
        <v>0</v>
      </c>
    </row>
    <row r="13" spans="2:7" ht="21" customHeight="1" x14ac:dyDescent="0.25">
      <c r="B13" s="20" t="s">
        <v>9</v>
      </c>
      <c r="C13" s="21">
        <v>0.02</v>
      </c>
      <c r="D13" s="22">
        <f>Total_Wedding_Budget*預算摘要!$C13</f>
        <v>400</v>
      </c>
      <c r="E13" s="22">
        <f>Table_Stationery[[#Totals],[預估費用]]</f>
        <v>0</v>
      </c>
      <c r="F13" s="22">
        <f>Table_Stationery[[#Totals],[實際費用]]</f>
        <v>0</v>
      </c>
    </row>
    <row r="14" spans="2:7" ht="21" customHeight="1" x14ac:dyDescent="0.25">
      <c r="B14" s="23" t="s">
        <v>10</v>
      </c>
      <c r="C14" s="24">
        <v>0.02</v>
      </c>
      <c r="D14" s="25">
        <f>Total_Wedding_Budget*預算摘要!$C14</f>
        <v>400</v>
      </c>
      <c r="E14" s="25">
        <f>Table_WeddingRings[[#Totals],[預估費用]]</f>
        <v>0</v>
      </c>
      <c r="F14" s="25">
        <f>Table_WeddingRings[[#Totals],[實際費用]]</f>
        <v>0</v>
      </c>
    </row>
    <row r="15" spans="2:7" ht="21" customHeight="1" x14ac:dyDescent="0.25">
      <c r="B15" s="20" t="s">
        <v>11</v>
      </c>
      <c r="C15" s="21">
        <v>0.01</v>
      </c>
      <c r="D15" s="22">
        <f>Total_Wedding_Budget*預算摘要!$C15</f>
        <v>200</v>
      </c>
      <c r="E15" s="22">
        <f>Table_Transportation[[#Totals],[預估費用]]</f>
        <v>0</v>
      </c>
      <c r="F15" s="22">
        <f>Table_Transportation[[#Totals],[實際費用]]</f>
        <v>0</v>
      </c>
    </row>
    <row r="16" spans="2:7" ht="21" customHeight="1" x14ac:dyDescent="0.25">
      <c r="B16" s="26" t="s">
        <v>69</v>
      </c>
      <c r="C16" s="27">
        <f>SUM(C6:C15)</f>
        <v>1</v>
      </c>
      <c r="D16" s="28">
        <f t="shared" ref="D16:F16" si="0">SUM(D6:D15)</f>
        <v>20000</v>
      </c>
      <c r="E16" s="28">
        <f t="shared" si="0"/>
        <v>0</v>
      </c>
      <c r="F16" s="28">
        <f t="shared" si="0"/>
        <v>0</v>
      </c>
    </row>
    <row r="18" spans="2:6" s="32" customFormat="1" ht="21" customHeight="1" x14ac:dyDescent="0.25">
      <c r="B18" s="29" t="s">
        <v>12</v>
      </c>
      <c r="C18" s="30"/>
      <c r="D18" s="30"/>
      <c r="E18" s="31"/>
      <c r="F18" s="31"/>
    </row>
    <row r="19" spans="2:6" ht="21" customHeight="1" x14ac:dyDescent="0.25">
      <c r="B19" s="33" t="s">
        <v>13</v>
      </c>
      <c r="C19" s="33" t="s">
        <v>12</v>
      </c>
    </row>
    <row r="20" spans="2:6" ht="21" customHeight="1" x14ac:dyDescent="0.25">
      <c r="B20" s="34" t="s">
        <v>14</v>
      </c>
      <c r="C20" s="35">
        <v>10000</v>
      </c>
    </row>
    <row r="21" spans="2:6" ht="21" customHeight="1" x14ac:dyDescent="0.25">
      <c r="B21" s="34" t="s">
        <v>15</v>
      </c>
      <c r="C21" s="35">
        <v>4000</v>
      </c>
    </row>
    <row r="22" spans="2:6" ht="21" customHeight="1" x14ac:dyDescent="0.25">
      <c r="B22" s="34" t="s">
        <v>16</v>
      </c>
      <c r="C22" s="35">
        <v>2000</v>
      </c>
    </row>
    <row r="23" spans="2:6" ht="21" customHeight="1" x14ac:dyDescent="0.25">
      <c r="B23" s="34" t="s">
        <v>17</v>
      </c>
      <c r="C23" s="35">
        <v>4000</v>
      </c>
    </row>
    <row r="24" spans="2:6" ht="21" customHeight="1" x14ac:dyDescent="0.25">
      <c r="B24" s="34" t="s">
        <v>18</v>
      </c>
      <c r="C24" s="35">
        <v>4000</v>
      </c>
    </row>
    <row r="25" spans="2:6" ht="21" customHeight="1" x14ac:dyDescent="0.25">
      <c r="B25" s="34" t="s">
        <v>19</v>
      </c>
      <c r="C25" s="35">
        <v>2000</v>
      </c>
    </row>
    <row r="26" spans="2:6" ht="21" customHeight="1" x14ac:dyDescent="0.25">
      <c r="B26" s="34" t="s">
        <v>68</v>
      </c>
      <c r="C26" s="35">
        <f>SUBTOTAL(109,Table_Contributions[餽贈])</f>
        <v>26000</v>
      </c>
    </row>
    <row r="28" spans="2:6" ht="21" customHeight="1" x14ac:dyDescent="0.25">
      <c r="B28" s="11" t="str">
        <f>IF(Table_Contributions[[#Totals],[餽贈]]&lt;Total_Wedding_Budget,"要組成的差異","可用的額外資金")</f>
        <v>可用的額外資金</v>
      </c>
      <c r="C28" s="36">
        <f>IF(Table_Contributions[[#Totals],[餽贈]]&lt;Total_Wedding_Budget,Total_Wedding_Budget-Table_Contributions[[#Totals],[餽贈]],Table_Contributions[[#Totals],[餽贈]]-Total_Wedding_Budget)</f>
        <v>6000</v>
      </c>
    </row>
  </sheetData>
  <phoneticPr fontId="18" type="noConversion"/>
  <conditionalFormatting sqref="E6:F16">
    <cfRule type="expression" dxfId="99" priority="3">
      <formula>E6&gt;$D6</formula>
    </cfRule>
  </conditionalFormatting>
  <conditionalFormatting sqref="C16">
    <cfRule type="cellIs" dxfId="98" priority="2" operator="notEqual">
      <formula>1</formula>
    </cfRule>
  </conditionalFormatting>
  <conditionalFormatting sqref="C28">
    <cfRule type="expression" dxfId="97" priority="1">
      <formula>$C$26&lt;$C$3</formula>
    </cfRule>
  </conditionalFormatting>
  <dataValidations count="9">
    <dataValidation allowBlank="1" showInputMessage="1" showErrorMessage="1" promptTitle="婚禮預算" prompt="_x000a_在儲存格 C3 中輸入總婚禮預算，預算便會依照 [費用分配 %] 一欄分配。_x000a__x000a_在 [預算詳細資料] 索引標籤中，支出項目會依照類別列出。_x000a__x000a_" sqref="A1" xr:uid="{00000000-0002-0000-0000-000000000000}"/>
    <dataValidation allowBlank="1" showInputMessage="1" showErrorMessage="1" prompt="在此儲存格中輸入總婚禮預算" sqref="C3" xr:uid="{00000000-0002-0000-0000-000001000000}"/>
    <dataValidation allowBlank="1" showInputMessage="1" showErrorMessage="1" prompt="費用類別會列於此欄" sqref="B5" xr:uid="{00000000-0002-0000-0000-000002000000}"/>
    <dataValidation allowBlank="1" showInputMessage="1" showErrorMessage="1" prompt="在此欄下方修改每個費用類別的費用分配 %。_x000a__x000a_此欄的總計應為 100%。" sqref="C5" xr:uid="{00000000-0002-0000-0000-000003000000}"/>
    <dataValidation allowBlank="1" showInputMessage="1" showErrorMessage="1" prompt="此欄會從 [總婚禮預算] 和每個 [費用類別] 的 [費用分配 %] 自動計算" sqref="D5" xr:uid="{00000000-0002-0000-0000-000004000000}"/>
    <dataValidation allowBlank="1" showInputMessage="1" showErrorMessage="1" prompt="此欄會從 [預算詳細資料] 索引標籤中的 [實際費用] 自動計算" sqref="F5" xr:uid="{00000000-0002-0000-0000-000005000000}"/>
    <dataValidation allowBlank="1" showInputMessage="1" showErrorMessage="1" prompt="此欄會從 [預算詳細資料] 索引標籤中的 [預估費用] 自動計算" sqref="E5" xr:uid="{00000000-0002-0000-0000-000006000000}"/>
    <dataValidation allowBlank="1" showInputMessage="1" showErrorMessage="1" prompt="此表格列出婚禮的資金來源" sqref="B18" xr:uid="{00000000-0002-0000-0000-000007000000}"/>
    <dataValidation allowBlank="1" showInputMessage="1" showErrorMessage="1" prompt="這會計算 [餽贈總額] 與 [總婚禮預算] 之間的差額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.109375" defaultRowHeight="21" customHeight="1" x14ac:dyDescent="0.25"/>
  <cols>
    <col min="1" max="1" width="1.6640625" style="4" customWidth="1"/>
    <col min="2" max="2" width="34.88671875" style="7" customWidth="1"/>
    <col min="3" max="4" width="16.6640625" style="8" customWidth="1"/>
    <col min="5" max="16384" width="9.109375" style="4"/>
  </cols>
  <sheetData>
    <row r="2" spans="2:4" s="1" customFormat="1" ht="21" customHeight="1" x14ac:dyDescent="0.25">
      <c r="B2" s="2" t="s">
        <v>2</v>
      </c>
      <c r="C2" s="3" t="s">
        <v>66</v>
      </c>
      <c r="D2" s="3" t="s">
        <v>67</v>
      </c>
    </row>
    <row r="3" spans="2:4" ht="21" customHeight="1" x14ac:dyDescent="0.25">
      <c r="B3" s="5" t="s">
        <v>25</v>
      </c>
      <c r="C3" s="6"/>
      <c r="D3" s="6"/>
    </row>
    <row r="4" spans="2:4" ht="21" customHeight="1" x14ac:dyDescent="0.25">
      <c r="B4" s="5" t="s">
        <v>26</v>
      </c>
      <c r="C4" s="6"/>
      <c r="D4" s="6"/>
    </row>
    <row r="5" spans="2:4" ht="21" customHeight="1" x14ac:dyDescent="0.25">
      <c r="B5" s="5" t="s">
        <v>27</v>
      </c>
      <c r="C5" s="6"/>
      <c r="D5" s="6"/>
    </row>
    <row r="6" spans="2:4" ht="21" customHeight="1" x14ac:dyDescent="0.25">
      <c r="B6" s="5" t="s">
        <v>28</v>
      </c>
      <c r="C6" s="6"/>
      <c r="D6" s="6"/>
    </row>
    <row r="7" spans="2:4" ht="21" customHeight="1" x14ac:dyDescent="0.25">
      <c r="B7" s="5" t="s">
        <v>29</v>
      </c>
      <c r="C7" s="6"/>
      <c r="D7" s="6"/>
    </row>
    <row r="8" spans="2:4" ht="21" customHeight="1" x14ac:dyDescent="0.25">
      <c r="B8" s="5" t="s">
        <v>68</v>
      </c>
      <c r="C8" s="6">
        <f>SUBTOTAL(109,Table_Reception[預估費用])</f>
        <v>0</v>
      </c>
      <c r="D8" s="6">
        <f>SUBTOTAL(109,Table_Reception[實際費用])</f>
        <v>0</v>
      </c>
    </row>
    <row r="10" spans="2:4" ht="21" customHeight="1" x14ac:dyDescent="0.25">
      <c r="B10" s="9" t="s">
        <v>3</v>
      </c>
      <c r="C10" s="8" t="s">
        <v>66</v>
      </c>
      <c r="D10" s="8" t="s">
        <v>67</v>
      </c>
    </row>
    <row r="11" spans="2:4" ht="21" customHeight="1" x14ac:dyDescent="0.25">
      <c r="B11" s="7" t="s">
        <v>30</v>
      </c>
      <c r="C11" s="10"/>
      <c r="D11" s="10"/>
    </row>
    <row r="12" spans="2:4" ht="21" customHeight="1" x14ac:dyDescent="0.25">
      <c r="B12" s="7" t="s">
        <v>31</v>
      </c>
      <c r="C12" s="10"/>
      <c r="D12" s="10"/>
    </row>
    <row r="13" spans="2:4" ht="21" customHeight="1" x14ac:dyDescent="0.25">
      <c r="B13" s="7" t="s">
        <v>32</v>
      </c>
      <c r="C13" s="10"/>
      <c r="D13" s="10"/>
    </row>
    <row r="14" spans="2:4" ht="21" customHeight="1" x14ac:dyDescent="0.25">
      <c r="B14" s="7" t="s">
        <v>33</v>
      </c>
      <c r="C14" s="10"/>
      <c r="D14" s="10"/>
    </row>
    <row r="15" spans="2:4" ht="21" customHeight="1" x14ac:dyDescent="0.25">
      <c r="B15" s="7" t="s">
        <v>34</v>
      </c>
      <c r="C15" s="10"/>
      <c r="D15" s="10"/>
    </row>
    <row r="16" spans="2:4" ht="21" customHeight="1" x14ac:dyDescent="0.25">
      <c r="B16" s="7" t="s">
        <v>29</v>
      </c>
      <c r="C16" s="10"/>
      <c r="D16" s="10"/>
    </row>
    <row r="17" spans="2:4" ht="21" customHeight="1" x14ac:dyDescent="0.25">
      <c r="B17" s="7" t="s">
        <v>68</v>
      </c>
      <c r="C17" s="10">
        <f>SUBTOTAL(109,Table_Attire[預估費用])</f>
        <v>0</v>
      </c>
      <c r="D17" s="10">
        <f>SUBTOTAL(109,Table_Attire[實際費用])</f>
        <v>0</v>
      </c>
    </row>
    <row r="19" spans="2:4" ht="21" customHeight="1" x14ac:dyDescent="0.25">
      <c r="B19" s="9" t="s">
        <v>4</v>
      </c>
      <c r="C19" s="8" t="s">
        <v>66</v>
      </c>
      <c r="D19" s="8" t="s">
        <v>67</v>
      </c>
    </row>
    <row r="20" spans="2:4" ht="21" customHeight="1" x14ac:dyDescent="0.25">
      <c r="B20" s="7" t="s">
        <v>35</v>
      </c>
      <c r="C20" s="10"/>
      <c r="D20" s="10"/>
    </row>
    <row r="21" spans="2:4" ht="21" customHeight="1" x14ac:dyDescent="0.25">
      <c r="B21" s="7" t="s">
        <v>36</v>
      </c>
      <c r="C21" s="10"/>
      <c r="D21" s="10"/>
    </row>
    <row r="22" spans="2:4" ht="21" customHeight="1" x14ac:dyDescent="0.25">
      <c r="B22" s="7" t="s">
        <v>37</v>
      </c>
      <c r="C22" s="10"/>
      <c r="D22" s="10"/>
    </row>
    <row r="23" spans="2:4" ht="21" customHeight="1" x14ac:dyDescent="0.25">
      <c r="B23" s="7" t="s">
        <v>38</v>
      </c>
      <c r="C23" s="10"/>
      <c r="D23" s="10"/>
    </row>
    <row r="24" spans="2:4" ht="21" customHeight="1" x14ac:dyDescent="0.25">
      <c r="B24" s="7" t="s">
        <v>39</v>
      </c>
      <c r="C24" s="10"/>
      <c r="D24" s="10"/>
    </row>
    <row r="25" spans="2:4" ht="21" customHeight="1" x14ac:dyDescent="0.25">
      <c r="B25" s="7" t="s">
        <v>40</v>
      </c>
      <c r="C25" s="10"/>
      <c r="D25" s="10"/>
    </row>
    <row r="26" spans="2:4" ht="21" customHeight="1" x14ac:dyDescent="0.25">
      <c r="B26" s="7" t="s">
        <v>41</v>
      </c>
      <c r="C26" s="10"/>
      <c r="D26" s="10"/>
    </row>
    <row r="27" spans="2:4" ht="21" customHeight="1" x14ac:dyDescent="0.25">
      <c r="B27" s="7" t="s">
        <v>42</v>
      </c>
      <c r="C27" s="10"/>
      <c r="D27" s="10"/>
    </row>
    <row r="28" spans="2:4" ht="21" customHeight="1" x14ac:dyDescent="0.25">
      <c r="B28" s="7" t="s">
        <v>29</v>
      </c>
      <c r="C28" s="10"/>
      <c r="D28" s="10"/>
    </row>
    <row r="29" spans="2:4" ht="21" customHeight="1" x14ac:dyDescent="0.25">
      <c r="B29" s="7" t="s">
        <v>68</v>
      </c>
      <c r="C29" s="10">
        <f>SUBTOTAL(109,Table_FlowersAndDecorations[預估費用])</f>
        <v>0</v>
      </c>
      <c r="D29" s="10">
        <f>SUBTOTAL(109,Table_FlowersAndDecorations[實際費用])</f>
        <v>0</v>
      </c>
    </row>
    <row r="31" spans="2:4" ht="21" customHeight="1" x14ac:dyDescent="0.25">
      <c r="B31" s="9" t="s">
        <v>5</v>
      </c>
      <c r="C31" s="8" t="s">
        <v>66</v>
      </c>
      <c r="D31" s="8" t="s">
        <v>67</v>
      </c>
    </row>
    <row r="32" spans="2:4" ht="21" customHeight="1" x14ac:dyDescent="0.25">
      <c r="B32" s="7" t="s">
        <v>43</v>
      </c>
      <c r="C32" s="10"/>
      <c r="D32" s="10"/>
    </row>
    <row r="33" spans="2:4" ht="21" customHeight="1" x14ac:dyDescent="0.25">
      <c r="B33" s="7" t="s">
        <v>44</v>
      </c>
      <c r="C33" s="10"/>
      <c r="D33" s="10"/>
    </row>
    <row r="34" spans="2:4" ht="21" customHeight="1" x14ac:dyDescent="0.25">
      <c r="B34" s="7" t="s">
        <v>45</v>
      </c>
      <c r="C34" s="10"/>
      <c r="D34" s="10"/>
    </row>
    <row r="35" spans="2:4" ht="21" customHeight="1" x14ac:dyDescent="0.25">
      <c r="B35" s="7" t="s">
        <v>46</v>
      </c>
      <c r="C35" s="10"/>
      <c r="D35" s="10"/>
    </row>
    <row r="36" spans="2:4" ht="21" customHeight="1" x14ac:dyDescent="0.25">
      <c r="B36" s="7" t="s">
        <v>29</v>
      </c>
      <c r="C36" s="10"/>
      <c r="D36" s="10"/>
    </row>
    <row r="37" spans="2:4" ht="21" customHeight="1" x14ac:dyDescent="0.25">
      <c r="B37" s="7" t="s">
        <v>68</v>
      </c>
      <c r="C37" s="10">
        <f>SUBTOTAL(109,Table_Music[預估費用])</f>
        <v>0</v>
      </c>
      <c r="D37" s="10">
        <f>SUBTOTAL(109,Table_Music[實際費用])</f>
        <v>0</v>
      </c>
    </row>
    <row r="39" spans="2:4" ht="21" customHeight="1" x14ac:dyDescent="0.25">
      <c r="B39" s="9" t="s">
        <v>6</v>
      </c>
      <c r="C39" s="8" t="s">
        <v>66</v>
      </c>
      <c r="D39" s="8" t="s">
        <v>67</v>
      </c>
    </row>
    <row r="40" spans="2:4" ht="21" customHeight="1" x14ac:dyDescent="0.25">
      <c r="B40" s="7" t="s">
        <v>47</v>
      </c>
      <c r="C40" s="10"/>
      <c r="D40" s="10"/>
    </row>
    <row r="41" spans="2:4" ht="21" customHeight="1" x14ac:dyDescent="0.25">
      <c r="B41" s="7" t="s">
        <v>48</v>
      </c>
      <c r="C41" s="10"/>
      <c r="D41" s="10"/>
    </row>
    <row r="42" spans="2:4" ht="21" customHeight="1" x14ac:dyDescent="0.25">
      <c r="B42" s="7" t="s">
        <v>49</v>
      </c>
      <c r="C42" s="10"/>
      <c r="D42" s="10"/>
    </row>
    <row r="43" spans="2:4" ht="21" customHeight="1" x14ac:dyDescent="0.25">
      <c r="B43" s="7" t="s">
        <v>29</v>
      </c>
      <c r="C43" s="10"/>
      <c r="D43" s="10"/>
    </row>
    <row r="44" spans="2:4" ht="21" customHeight="1" x14ac:dyDescent="0.25">
      <c r="B44" s="7" t="s">
        <v>68</v>
      </c>
      <c r="C44" s="10">
        <f>SUBTOTAL(109,Table_PhotographsAndVideo[預估費用])</f>
        <v>0</v>
      </c>
      <c r="D44" s="10">
        <f>SUBTOTAL(109,Table_PhotographsAndVideo[實際費用])</f>
        <v>0</v>
      </c>
    </row>
    <row r="46" spans="2:4" ht="21" customHeight="1" x14ac:dyDescent="0.25">
      <c r="B46" s="9" t="s">
        <v>7</v>
      </c>
      <c r="C46" s="8" t="s">
        <v>66</v>
      </c>
      <c r="D46" s="8" t="s">
        <v>67</v>
      </c>
    </row>
    <row r="47" spans="2:4" ht="21" customHeight="1" x14ac:dyDescent="0.25">
      <c r="B47" s="7" t="s">
        <v>50</v>
      </c>
      <c r="C47" s="10"/>
      <c r="D47" s="10"/>
    </row>
    <row r="48" spans="2:4" ht="21" customHeight="1" x14ac:dyDescent="0.25">
      <c r="B48" s="7" t="s">
        <v>51</v>
      </c>
      <c r="C48" s="10"/>
      <c r="D48" s="10"/>
    </row>
    <row r="49" spans="2:4" ht="21" customHeight="1" x14ac:dyDescent="0.25">
      <c r="B49" s="7" t="s">
        <v>29</v>
      </c>
      <c r="C49" s="10"/>
      <c r="D49" s="10"/>
    </row>
    <row r="50" spans="2:4" ht="21" customHeight="1" x14ac:dyDescent="0.25">
      <c r="B50" s="7" t="s">
        <v>68</v>
      </c>
      <c r="C50" s="10">
        <f>SUBTOTAL(109,Table_FavorsAndGifts[預估費用])</f>
        <v>0</v>
      </c>
      <c r="D50" s="10">
        <f>SUBTOTAL(109,Table_FavorsAndGifts[實際費用])</f>
        <v>0</v>
      </c>
    </row>
    <row r="52" spans="2:4" ht="21" customHeight="1" x14ac:dyDescent="0.25">
      <c r="B52" s="9" t="s">
        <v>8</v>
      </c>
      <c r="C52" s="8" t="s">
        <v>66</v>
      </c>
      <c r="D52" s="8" t="s">
        <v>67</v>
      </c>
    </row>
    <row r="53" spans="2:4" ht="21" customHeight="1" x14ac:dyDescent="0.25">
      <c r="B53" s="7" t="s">
        <v>52</v>
      </c>
      <c r="C53" s="10"/>
      <c r="D53" s="10"/>
    </row>
    <row r="54" spans="2:4" ht="21" customHeight="1" x14ac:dyDescent="0.25">
      <c r="B54" s="7" t="s">
        <v>53</v>
      </c>
      <c r="C54" s="10"/>
      <c r="D54" s="10"/>
    </row>
    <row r="55" spans="2:4" ht="21" customHeight="1" x14ac:dyDescent="0.25">
      <c r="B55" s="7" t="s">
        <v>29</v>
      </c>
      <c r="C55" s="10"/>
      <c r="D55" s="10"/>
    </row>
    <row r="56" spans="2:4" ht="21" customHeight="1" x14ac:dyDescent="0.25">
      <c r="B56" s="7" t="s">
        <v>68</v>
      </c>
      <c r="C56" s="10">
        <f>SUBTOTAL(109,Table_Ceremony[預估費用])</f>
        <v>0</v>
      </c>
      <c r="D56" s="10">
        <f>SUBTOTAL(109,Table_Ceremony[實際費用])</f>
        <v>0</v>
      </c>
    </row>
    <row r="58" spans="2:4" ht="21" customHeight="1" x14ac:dyDescent="0.25">
      <c r="B58" s="9" t="s">
        <v>9</v>
      </c>
      <c r="C58" s="8" t="s">
        <v>66</v>
      </c>
      <c r="D58" s="8" t="s">
        <v>67</v>
      </c>
    </row>
    <row r="59" spans="2:4" ht="21" customHeight="1" x14ac:dyDescent="0.25">
      <c r="B59" s="7" t="s">
        <v>54</v>
      </c>
      <c r="C59" s="10"/>
      <c r="D59" s="10"/>
    </row>
    <row r="60" spans="2:4" ht="21" customHeight="1" x14ac:dyDescent="0.25">
      <c r="B60" s="7" t="s">
        <v>55</v>
      </c>
      <c r="C60" s="10"/>
      <c r="D60" s="10"/>
    </row>
    <row r="61" spans="2:4" ht="21" customHeight="1" x14ac:dyDescent="0.25">
      <c r="B61" s="7" t="s">
        <v>56</v>
      </c>
      <c r="C61" s="10"/>
      <c r="D61" s="10"/>
    </row>
    <row r="62" spans="2:4" ht="21" customHeight="1" x14ac:dyDescent="0.25">
      <c r="B62" s="7" t="s">
        <v>57</v>
      </c>
      <c r="C62" s="10"/>
      <c r="D62" s="10"/>
    </row>
    <row r="63" spans="2:4" ht="21" customHeight="1" x14ac:dyDescent="0.25">
      <c r="B63" s="7" t="s">
        <v>58</v>
      </c>
      <c r="C63" s="10"/>
      <c r="D63" s="10"/>
    </row>
    <row r="64" spans="2:4" ht="21" customHeight="1" x14ac:dyDescent="0.25">
      <c r="B64" s="7" t="s">
        <v>59</v>
      </c>
      <c r="C64" s="10"/>
      <c r="D64" s="10"/>
    </row>
    <row r="65" spans="2:4" ht="21" customHeight="1" x14ac:dyDescent="0.25">
      <c r="B65" s="7" t="s">
        <v>60</v>
      </c>
      <c r="C65" s="10"/>
      <c r="D65" s="10"/>
    </row>
    <row r="66" spans="2:4" ht="21" customHeight="1" x14ac:dyDescent="0.25">
      <c r="B66" s="7" t="s">
        <v>29</v>
      </c>
      <c r="C66" s="10"/>
      <c r="D66" s="10"/>
    </row>
    <row r="67" spans="2:4" ht="21" customHeight="1" x14ac:dyDescent="0.25">
      <c r="B67" s="7" t="s">
        <v>68</v>
      </c>
      <c r="C67" s="10">
        <f>SUBTOTAL(109,Table_Stationery[預估費用])</f>
        <v>0</v>
      </c>
      <c r="D67" s="10">
        <f>SUBTOTAL(109,Table_Stationery[實際費用])</f>
        <v>0</v>
      </c>
    </row>
    <row r="69" spans="2:4" ht="21" customHeight="1" x14ac:dyDescent="0.25">
      <c r="B69" s="9" t="s">
        <v>10</v>
      </c>
      <c r="C69" s="8" t="s">
        <v>66</v>
      </c>
      <c r="D69" s="8" t="s">
        <v>67</v>
      </c>
    </row>
    <row r="70" spans="2:4" ht="21" customHeight="1" x14ac:dyDescent="0.25">
      <c r="B70" s="7" t="s">
        <v>10</v>
      </c>
      <c r="C70" s="10"/>
      <c r="D70" s="10"/>
    </row>
    <row r="71" spans="2:4" ht="21" customHeight="1" x14ac:dyDescent="0.25">
      <c r="B71" s="7" t="s">
        <v>61</v>
      </c>
      <c r="C71" s="10"/>
      <c r="D71" s="10"/>
    </row>
    <row r="72" spans="2:4" ht="21" customHeight="1" x14ac:dyDescent="0.25">
      <c r="B72" s="7" t="s">
        <v>68</v>
      </c>
      <c r="C72" s="10">
        <f>SUBTOTAL(109,Table_WeddingRings[預估費用])</f>
        <v>0</v>
      </c>
      <c r="D72" s="10">
        <f>SUBTOTAL(109,Table_WeddingRings[實際費用])</f>
        <v>0</v>
      </c>
    </row>
    <row r="74" spans="2:4" ht="21" customHeight="1" x14ac:dyDescent="0.25">
      <c r="B74" s="9" t="s">
        <v>11</v>
      </c>
      <c r="C74" s="8" t="s">
        <v>66</v>
      </c>
      <c r="D74" s="8" t="s">
        <v>67</v>
      </c>
    </row>
    <row r="75" spans="2:4" ht="21" customHeight="1" x14ac:dyDescent="0.25">
      <c r="B75" s="7" t="s">
        <v>62</v>
      </c>
      <c r="C75" s="10"/>
      <c r="D75" s="10"/>
    </row>
    <row r="76" spans="2:4" ht="21" customHeight="1" x14ac:dyDescent="0.25">
      <c r="B76" s="7" t="s">
        <v>63</v>
      </c>
      <c r="C76" s="10"/>
      <c r="D76" s="10"/>
    </row>
    <row r="77" spans="2:4" ht="21" customHeight="1" x14ac:dyDescent="0.25">
      <c r="B77" s="7" t="s">
        <v>64</v>
      </c>
      <c r="C77" s="10"/>
      <c r="D77" s="10"/>
    </row>
    <row r="78" spans="2:4" ht="21" customHeight="1" x14ac:dyDescent="0.25">
      <c r="B78" s="7" t="s">
        <v>65</v>
      </c>
      <c r="C78" s="10"/>
      <c r="D78" s="10"/>
    </row>
    <row r="79" spans="2:4" ht="21" customHeight="1" x14ac:dyDescent="0.25">
      <c r="B79" s="7" t="s">
        <v>29</v>
      </c>
      <c r="C79" s="10"/>
      <c r="D79" s="10"/>
    </row>
    <row r="80" spans="2:4" ht="21" customHeight="1" x14ac:dyDescent="0.25">
      <c r="B80" s="7" t="s">
        <v>68</v>
      </c>
      <c r="C80" s="10">
        <f>SUBTOTAL(109,Table_Transportation[預估費用])</f>
        <v>0</v>
      </c>
      <c r="D80" s="10">
        <f>SUBTOTAL(109,Table_Transportation[實際費用])</f>
        <v>0</v>
      </c>
    </row>
  </sheetData>
  <phoneticPr fontId="18" type="noConversion"/>
  <dataValidations count="1">
    <dataValidation allowBlank="1" showInputMessage="1" showErrorMessage="1" prompt="您可以為每個 [費用類別] 修改項目，然後輸入預估費用與實際費用。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預算摘要</vt:lpstr>
      <vt:lpstr>預算詳細資料</vt:lpstr>
      <vt:lpstr>Total_Wedding_Budget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2019-07-22T09:06:01Z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