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45" windowWidth="37395" windowHeight="15990"/>
  </bookViews>
  <sheets>
    <sheet name=" 費用報表" sheetId="1" r:id="rId1"/>
  </sheets>
  <definedNames>
    <definedName name="MileageRate">' 費用報表'!$C$7</definedName>
    <definedName name="WeekEnding">' 費用報表'!$C$6</definedName>
  </definedName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C9" i="1"/>
  <c r="C10" i="1"/>
  <c r="C12" i="1"/>
  <c r="J21" i="1" l="1"/>
  <c r="J22" i="1"/>
  <c r="J23" i="1"/>
  <c r="J24" i="1"/>
  <c r="D12" i="1"/>
  <c r="D18" i="1" s="1"/>
  <c r="E12" i="1"/>
  <c r="F12" i="1"/>
  <c r="F18" i="1" s="1"/>
  <c r="G12" i="1"/>
  <c r="G18" i="1" s="1"/>
  <c r="H12" i="1"/>
  <c r="H18" i="1" s="1"/>
  <c r="I12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D35" i="1"/>
  <c r="D37" i="1" s="1"/>
  <c r="E35" i="1"/>
  <c r="E37" i="1" s="1"/>
  <c r="F35" i="1"/>
  <c r="F37" i="1" s="1"/>
  <c r="G35" i="1"/>
  <c r="G37" i="1" s="1"/>
  <c r="H35" i="1"/>
  <c r="H37" i="1" s="1"/>
  <c r="I35" i="1"/>
  <c r="C35" i="1"/>
  <c r="C26" i="1"/>
  <c r="C27" i="1" s="1"/>
  <c r="C25" i="1"/>
  <c r="J11" i="1"/>
  <c r="J13" i="1"/>
  <c r="J14" i="1"/>
  <c r="J15" i="1"/>
  <c r="J16" i="1"/>
  <c r="J17" i="1"/>
  <c r="I18" i="1"/>
  <c r="C18" i="1"/>
  <c r="J34" i="1"/>
  <c r="J33" i="1"/>
  <c r="J32" i="1"/>
  <c r="J31" i="1"/>
  <c r="J30" i="1"/>
  <c r="J25" i="1" l="1"/>
  <c r="J26" i="1"/>
  <c r="I37" i="1"/>
  <c r="C37" i="1"/>
  <c r="J35" i="1"/>
  <c r="J27" i="1"/>
  <c r="I10" i="1"/>
  <c r="H10" i="1"/>
  <c r="G10" i="1"/>
  <c r="F10" i="1"/>
  <c r="E10" i="1"/>
  <c r="D10" i="1"/>
  <c r="J12" i="1" l="1"/>
  <c r="J18" i="1" l="1"/>
  <c r="J37" i="1" s="1"/>
  <c r="J40" i="1"/>
  <c r="J44" i="1" s="1"/>
</calcChain>
</file>

<file path=xl/sharedStrings.xml><?xml version="1.0" encoding="utf-8"?>
<sst xmlns="http://schemas.openxmlformats.org/spreadsheetml/2006/main" count="41" uniqueCount="39">
  <si>
    <t>費用報表</t>
    <phoneticPr fontId="11" type="noConversion"/>
  </si>
  <si>
    <t>日期：</t>
    <phoneticPr fontId="11" type="noConversion"/>
  </si>
  <si>
    <t>銷售</t>
    <phoneticPr fontId="11" type="noConversion"/>
  </si>
  <si>
    <t>交通</t>
    <phoneticPr fontId="11" type="noConversion"/>
  </si>
  <si>
    <t>合計</t>
    <phoneticPr fontId="11" type="noConversion"/>
  </si>
  <si>
    <t>停車與通行費</t>
    <phoneticPr fontId="11" type="noConversion"/>
  </si>
  <si>
    <t>午餐</t>
    <phoneticPr fontId="11" type="noConversion"/>
  </si>
  <si>
    <t>晚餐</t>
    <phoneticPr fontId="11" type="noConversion"/>
  </si>
  <si>
    <t>點心</t>
    <phoneticPr fontId="11" type="noConversion"/>
  </si>
  <si>
    <t>餐費小計</t>
    <phoneticPr fontId="11" type="noConversion"/>
  </si>
  <si>
    <t>雜項</t>
    <phoneticPr fontId="11" type="noConversion"/>
  </si>
  <si>
    <t>日常用品</t>
    <phoneticPr fontId="11" type="noConversion"/>
  </si>
  <si>
    <t>總費用</t>
    <phoneticPr fontId="11" type="noConversion"/>
  </si>
  <si>
    <t>總計</t>
    <phoneticPr fontId="11" type="noConversion"/>
  </si>
  <si>
    <t>進階</t>
    <phoneticPr fontId="11" type="noConversion"/>
  </si>
  <si>
    <t>總補助金額</t>
    <phoneticPr fontId="11" type="noConversion"/>
  </si>
  <si>
    <t>請附上所有收據。</t>
    <phoneticPr fontId="11" type="noConversion"/>
  </si>
  <si>
    <t>食宿</t>
    <phoneticPr fontId="11" type="noConversion"/>
  </si>
  <si>
    <t>電話、傳真、網際網路</t>
    <phoneticPr fontId="11" type="noConversion"/>
  </si>
  <si>
    <t>設備</t>
    <phoneticPr fontId="11" type="noConversion"/>
  </si>
  <si>
    <t>早餐</t>
    <phoneticPr fontId="11" type="noConversion"/>
  </si>
  <si>
    <t>住宿</t>
    <phoneticPr fontId="11" type="noConversion"/>
  </si>
  <si>
    <t>合計</t>
    <phoneticPr fontId="11" type="noConversion"/>
  </si>
  <si>
    <t>機票</t>
    <phoneticPr fontId="11" type="noConversion"/>
  </si>
  <si>
    <t>租車</t>
    <phoneticPr fontId="11" type="noConversion"/>
  </si>
  <si>
    <t>里程數補助</t>
    <phoneticPr fontId="11" type="noConversion"/>
  </si>
  <si>
    <t>行駛里程數</t>
    <phoneticPr fontId="11" type="noConversion"/>
  </si>
  <si>
    <t>授權人：</t>
    <phoneticPr fontId="11" type="noConversion"/>
  </si>
  <si>
    <t>黃安東</t>
    <phoneticPr fontId="11" type="noConversion"/>
  </si>
  <si>
    <r>
      <t xml:space="preserve"> </t>
    </r>
    <r>
      <rPr>
        <b/>
        <sz val="17"/>
        <color theme="0"/>
        <rFont val="微软雅黑"/>
        <family val="2"/>
        <charset val="136"/>
      </rPr>
      <t>公司名稱</t>
    </r>
    <phoneticPr fontId="11" type="noConversion"/>
  </si>
  <si>
    <t>員工:</t>
    <phoneticPr fontId="11" type="noConversion"/>
  </si>
  <si>
    <t>部門:</t>
    <phoneticPr fontId="11" type="noConversion"/>
  </si>
  <si>
    <t>一週結束日:</t>
    <phoneticPr fontId="11" type="noConversion"/>
  </si>
  <si>
    <t>里程數補貼費率:</t>
    <phoneticPr fontId="11" type="noConversion"/>
  </si>
  <si>
    <t>計程車 / 大型轎車</t>
    <phoneticPr fontId="11" type="noConversion"/>
  </si>
  <si>
    <t>其他 (火車或巴士)</t>
    <phoneticPr fontId="11" type="noConversion"/>
  </si>
  <si>
    <t>其他*</t>
    <phoneticPr fontId="11" type="noConversion"/>
  </si>
  <si>
    <t>娛樂*</t>
    <phoneticPr fontId="11" type="noConversion"/>
  </si>
  <si>
    <t xml:space="preserve"> *「娛樂」與「其他」項目的公務用途：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</si>
</sst>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176" formatCode="&quot;NT$&quot;#,##0.00"/>
    <numFmt numFmtId="177" formatCode="&quot;NT$&quot;#,##0.00_);[Red]\(&quot;NT$&quot;#,##0.00\)"/>
    <numFmt numFmtId="178" formatCode="[$-404]aaaa;@"/>
  </numFmts>
  <fonts count="23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sz val="9"/>
      <color theme="3"/>
      <name val="Arial"/>
      <family val="2"/>
      <scheme val="minor"/>
    </font>
    <font>
      <sz val="9"/>
      <name val="細明體"/>
      <family val="3"/>
      <charset val="136"/>
      <scheme val="minor"/>
    </font>
    <font>
      <b/>
      <sz val="17"/>
      <color theme="0"/>
      <name val="微软雅黑"/>
      <family val="3"/>
      <charset val="136"/>
    </font>
    <font>
      <b/>
      <sz val="17"/>
      <color theme="0"/>
      <name val="微软雅黑"/>
      <family val="2"/>
      <charset val="136"/>
    </font>
    <font>
      <sz val="36"/>
      <color theme="3" tint="0.39994506668294322"/>
      <name val="微软雅黑"/>
      <family val="2"/>
      <charset val="136"/>
    </font>
    <font>
      <sz val="9"/>
      <color theme="3"/>
      <name val="微软雅黑"/>
      <family val="2"/>
      <charset val="136"/>
    </font>
    <font>
      <sz val="9"/>
      <color theme="3" tint="0.39997558519241921"/>
      <name val="微软雅黑"/>
      <family val="2"/>
      <charset val="136"/>
    </font>
    <font>
      <b/>
      <sz val="10"/>
      <color theme="0" tint="-0.499984740745262"/>
      <name val="微软雅黑"/>
      <family val="2"/>
      <charset val="136"/>
    </font>
    <font>
      <sz val="8"/>
      <color theme="0"/>
      <name val="微软雅黑"/>
      <family val="2"/>
      <charset val="136"/>
    </font>
    <font>
      <b/>
      <sz val="10"/>
      <color theme="3" tint="0.39994506668294322"/>
      <name val="微软雅黑"/>
      <family val="2"/>
      <charset val="136"/>
    </font>
    <font>
      <sz val="8"/>
      <color theme="3" tint="0.39994506668294322"/>
      <name val="微软雅黑"/>
      <family val="2"/>
      <charset val="136"/>
    </font>
    <font>
      <b/>
      <sz val="9"/>
      <color theme="0"/>
      <name val="微软雅黑"/>
      <family val="2"/>
      <charset val="136"/>
    </font>
    <font>
      <sz val="8"/>
      <color theme="1" tint="0.499984740745262"/>
      <name val="微软雅黑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</borders>
  <cellStyleXfs count="11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8" fillId="0" borderId="0" applyNumberFormat="0" applyFill="0" applyBorder="0" applyProtection="0">
      <alignment horizontal="left" vertical="center"/>
    </xf>
    <xf numFmtId="7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9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  <xf numFmtId="44" fontId="10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2" fillId="4" borderId="0" xfId="1" applyFont="1" applyAlignment="1">
      <alignment horizontal="left" vertical="center" indent="1"/>
    </xf>
    <xf numFmtId="0" fontId="13" fillId="4" borderId="0" xfId="1" applyFont="1">
      <alignment horizontal="left" vertical="center" indent="1"/>
    </xf>
    <xf numFmtId="0" fontId="13" fillId="0" borderId="0" xfId="1" applyFont="1" applyFill="1">
      <alignment horizontal="left" vertical="center" indent="1"/>
    </xf>
    <xf numFmtId="0" fontId="14" fillId="0" borderId="0" xfId="6" applyFont="1"/>
    <xf numFmtId="0" fontId="15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2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>
      <alignment vertical="center"/>
    </xf>
    <xf numFmtId="14" fontId="17" fillId="0" borderId="0" xfId="2" applyNumberFormat="1" applyFont="1" applyAlignment="1">
      <alignment horizontal="left" vertical="center"/>
    </xf>
    <xf numFmtId="176" fontId="17" fillId="0" borderId="0" xfId="2" applyNumberFormat="1" applyFont="1" applyAlignment="1">
      <alignment horizontal="left" vertical="center"/>
    </xf>
    <xf numFmtId="178" fontId="18" fillId="4" borderId="0" xfId="8" applyNumberFormat="1" applyFont="1" applyAlignment="1">
      <alignment horizontal="center" vertical="center"/>
    </xf>
    <xf numFmtId="0" fontId="19" fillId="0" borderId="0" xfId="7" applyFont="1" applyAlignment="1">
      <alignment vertical="center"/>
    </xf>
    <xf numFmtId="14" fontId="20" fillId="3" borderId="3" xfId="9" applyNumberFormat="1" applyFont="1" applyAlignment="1">
      <alignment horizontal="center" vertical="center"/>
    </xf>
    <xf numFmtId="0" fontId="19" fillId="0" borderId="0" xfId="7" applyFont="1" applyAlignment="1">
      <alignment horizontal="right" vertical="center"/>
    </xf>
    <xf numFmtId="0" fontId="15" fillId="0" borderId="0" xfId="0" applyFont="1" applyFill="1" applyBorder="1" applyAlignment="1">
      <alignment horizontal="left" vertical="center" indent="1"/>
    </xf>
    <xf numFmtId="37" fontId="15" fillId="0" borderId="0" xfId="0" applyNumberFormat="1" applyFont="1" applyFill="1" applyBorder="1">
      <alignment vertical="center"/>
    </xf>
    <xf numFmtId="37" fontId="15" fillId="0" borderId="0" xfId="0" applyNumberFormat="1" applyFont="1">
      <alignment vertical="center"/>
    </xf>
    <xf numFmtId="176" fontId="15" fillId="0" borderId="0" xfId="4" applyNumberFormat="1" applyFont="1" applyFill="1" applyBorder="1" applyAlignment="1">
      <alignment vertical="center"/>
    </xf>
    <xf numFmtId="7" fontId="21" fillId="2" borderId="2" xfId="0" applyNumberFormat="1" applyFont="1" applyFill="1" applyBorder="1" applyAlignment="1">
      <alignment horizontal="left" vertical="center" indent="1"/>
    </xf>
    <xf numFmtId="177" fontId="21" fillId="2" borderId="2" xfId="10" applyNumberFormat="1" applyFont="1" applyFill="1" applyBorder="1" applyAlignment="1">
      <alignment vertical="center"/>
    </xf>
    <xf numFmtId="0" fontId="19" fillId="0" borderId="0" xfId="7" applyFont="1">
      <alignment vertical="center"/>
    </xf>
    <xf numFmtId="7" fontId="21" fillId="2" borderId="12" xfId="3" applyFont="1" applyBorder="1" applyAlignment="1">
      <alignment horizontal="left" vertical="center" indent="1"/>
    </xf>
    <xf numFmtId="177" fontId="21" fillId="2" borderId="12" xfId="3" applyNumberFormat="1" applyFont="1" applyBorder="1">
      <alignment vertical="center"/>
    </xf>
    <xf numFmtId="0" fontId="22" fillId="0" borderId="4" xfId="5" applyFont="1" applyBorder="1">
      <alignment vertical="center"/>
    </xf>
    <xf numFmtId="0" fontId="15" fillId="0" borderId="5" xfId="0" applyFont="1" applyBorder="1">
      <alignment vertical="center"/>
    </xf>
    <xf numFmtId="0" fontId="15" fillId="0" borderId="6" xfId="0" applyFont="1" applyBorder="1">
      <alignment vertical="center"/>
    </xf>
    <xf numFmtId="7" fontId="21" fillId="2" borderId="2" xfId="3" applyFont="1">
      <alignment vertical="center"/>
    </xf>
    <xf numFmtId="0" fontId="22" fillId="0" borderId="0" xfId="5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</cellXfs>
  <cellStyles count="11">
    <cellStyle name="Do Not Type" xfId="4"/>
    <cellStyle name="Input Custom" xfId="2"/>
    <cellStyle name="Instructions" xfId="5"/>
    <cellStyle name="Table Totals" xfId="3"/>
    <cellStyle name="一般" xfId="0" builtinId="0" customBuiltin="1"/>
    <cellStyle name="貨幣" xfId="10" builtinId="4"/>
    <cellStyle name="標題" xfId="1" builtinId="15" customBuiltin="1"/>
    <cellStyle name="標題 1" xfId="6" builtinId="16" customBuiltin="1"/>
    <cellStyle name="標題 2" xfId="7" builtinId="17" customBuiltin="1"/>
    <cellStyle name="標題 3" xfId="8" builtinId="18" customBuiltin="1"/>
    <cellStyle name="標題 4" xfId="9" builtinId="19" customBuiltin="1"/>
  </cellStyles>
  <dxfs count="66"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1" formatCode="&quot;$&quot;#,##0.00;\-&quot;$&quot;#,##0.00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微软雅黑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1" formatCode="&quot;$&quot;#,##0.00;\-&quot;$&quot;#,##0.00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微软雅黑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77" formatCode="&quot;NT$&quot;#,##0.00_);[Red]\(&quot;NT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77" formatCode="&quot;NT$&quot;#,##0.00_);[Red]\(&quot;NT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77" formatCode="&quot;NT$&quot;#,##0.00_);[Red]\(&quot;NT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77" formatCode="&quot;NT$&quot;#,##0.00_);[Red]\(&quot;NT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77" formatCode="&quot;NT$&quot;#,##0.00_);[Red]\(&quot;NT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77" formatCode="&quot;NT$&quot;#,##0.00_);[Red]\(&quot;NT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77" formatCode="&quot;NT$&quot;#,##0.00_);[Red]\(&quot;NT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77" formatCode="&quot;NT$&quot;#,##0.00_);[Red]\(&quot;NT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微软雅黑"/>
        <scheme val="none"/>
      </font>
      <numFmt numFmtId="176" formatCode="&quot;NT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微软雅黑"/>
        <scheme val="none"/>
      </font>
      <numFmt numFmtId="11" formatCode="&quot;$&quot;#,##0.00;\-&quot;$&quot;#,##0.00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微软雅黑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65"/>
      <tableStyleElement type="totalRow" dxfId="64"/>
      <tableStyleElement type="lastColumn" dxfId="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ansportation" displayName="Transportation" ref="B11:J18" headerRowCount="0" totalsRowCount="1" headerRowDxfId="62" dataDxfId="61" totalsRowDxfId="60">
  <tableColumns count="9">
    <tableColumn id="1" name="Transportation" totalsRowLabel="合計" dataDxfId="59" totalsRowDxfId="58"/>
    <tableColumn id="11" name="Day 1" totalsRowFunction="custom" dataDxfId="57" totalsRowDxfId="56" dataCellStyle="貨幣">
      <totalsRowFormula>SUBTOTAL(109,C12:C17)</totalsRowFormula>
    </tableColumn>
    <tableColumn id="12" name="Day 2" totalsRowFunction="custom" dataDxfId="55" totalsRowDxfId="54" dataCellStyle="貨幣">
      <totalsRowFormula>SUBTOTAL(109,D12:D17)</totalsRowFormula>
    </tableColumn>
    <tableColumn id="17" name="Day 3" dataDxfId="53" totalsRowDxfId="52" dataCellStyle="貨幣"/>
    <tableColumn id="13" name="Day 4" totalsRowFunction="custom" dataDxfId="51" totalsRowDxfId="50" dataCellStyle="貨幣">
      <totalsRowFormula>SUBTOTAL(109,F12:F17)</totalsRowFormula>
    </tableColumn>
    <tableColumn id="14" name="Day 5" totalsRowFunction="custom" dataDxfId="49" totalsRowDxfId="48" dataCellStyle="貨幣">
      <totalsRowFormula>SUBTOTAL(109,G12:G17)</totalsRowFormula>
    </tableColumn>
    <tableColumn id="15" name="Day 6" totalsRowFunction="custom" dataDxfId="47" totalsRowDxfId="46" dataCellStyle="貨幣">
      <totalsRowFormula>SUBTOTAL(109,H12:H17)</totalsRowFormula>
    </tableColumn>
    <tableColumn id="16" name="Day 7" totalsRowFunction="custom" dataDxfId="45" totalsRowDxfId="44" dataCellStyle="貨幣">
      <totalsRowFormula>SUBTOTAL(109,I12:I17)</totalsRowFormula>
    </tableColumn>
    <tableColumn id="9" name="Total" totalsRowFunction="custom" dataDxfId="43" totalsRowDxfId="42" dataCellStyle="貨幣">
      <calculatedColumnFormula>SUM(Transportation[[#This Row],[Day 1]:[Day 7]])</calculatedColumnFormula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交通費用" altTextSummary="列出支出當週每天的交通費用。"/>
    </ext>
  </extLst>
</table>
</file>

<file path=xl/tables/table2.xml><?xml version="1.0" encoding="utf-8"?>
<table xmlns="http://schemas.openxmlformats.org/spreadsheetml/2006/main" id="2" name="LodgingMeals" displayName="LodgingMeals" ref="B21:J27" headerRowCount="0" totalsRowCount="1" headerRowDxfId="41" dataDxfId="40" totalsRowDxfId="39">
  <tableColumns count="9">
    <tableColumn id="1" name="Lodging &amp; Meals" totalsRowLabel="合計" dataDxfId="38" totalsRowDxfId="37"/>
    <tableColumn id="11" name="Day 1" totalsRowFunction="custom" dataDxfId="36" totalsRowDxfId="35" dataCellStyle="Do Not Type">
      <totalsRowFormula>SUBTOTAL(109,C21,C26)</totalsRowFormula>
    </tableColumn>
    <tableColumn id="14" name="Day 2" totalsRowFunction="custom" dataDxfId="34" totalsRowDxfId="33" dataCellStyle="Do Not Type">
      <totalsRowFormula>SUBTOTAL(109,D21,D26)</totalsRowFormula>
    </tableColumn>
    <tableColumn id="13" name="Day 3" totalsRowFunction="custom" dataDxfId="32" totalsRowDxfId="31" dataCellStyle="Do Not Type">
      <totalsRowFormula>SUBTOTAL(109,E21,E26)</totalsRowFormula>
    </tableColumn>
    <tableColumn id="17" name="Day 4" totalsRowFunction="custom" dataDxfId="30" totalsRowDxfId="29" dataCellStyle="Do Not Type">
      <totalsRowFormula>SUBTOTAL(109,F21,F26)</totalsRowFormula>
    </tableColumn>
    <tableColumn id="16" name="Day 5" totalsRowFunction="custom" dataDxfId="28" totalsRowDxfId="27" dataCellStyle="Do Not Type">
      <totalsRowFormula>SUBTOTAL(109,G21,G26)</totalsRowFormula>
    </tableColumn>
    <tableColumn id="15" name="Day 6" totalsRowFunction="custom" dataDxfId="26" totalsRowDxfId="25" dataCellStyle="Do Not Type">
      <totalsRowFormula>SUBTOTAL(109,H21,H26)</totalsRowFormula>
    </tableColumn>
    <tableColumn id="12" name="Day 7" totalsRowFunction="custom" dataDxfId="24" totalsRowDxfId="23" dataCellStyle="Do Not Type">
      <totalsRowFormula>SUBTOTAL(109,I21,I26)</totalsRowFormula>
    </tableColumn>
    <tableColumn id="9" name="Total" totalsRowFunction="custom" dataDxfId="22" totalsRowDxfId="21" dataCellStyle="Do Not Type">
      <calculatedColumnFormula>SUM(LodgingMeals[[#This Row],[Day 1]:[Day 7]])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食宿費用" altTextSummary="列出支出當週每天的食宿費用。"/>
    </ext>
  </extLst>
</table>
</file>

<file path=xl/tables/table3.xml><?xml version="1.0" encoding="utf-8"?>
<table xmlns="http://schemas.openxmlformats.org/spreadsheetml/2006/main" id="3" name="Misc" displayName="Misc" ref="B30:J35" headerRowCount="0" totalsRowCount="1" headerRowDxfId="20" dataDxfId="19" totalsRowDxfId="18">
  <tableColumns count="9">
    <tableColumn id="1" name="Miscellaneous" totalsRowLabel="合計" dataDxfId="17" totalsRowDxfId="16"/>
    <tableColumn id="2" name="Day 1" totalsRowFunction="sum" dataDxfId="15" totalsRowDxfId="14" dataCellStyle="Do Not Type"/>
    <tableColumn id="3" name="Day 2" totalsRowFunction="sum" dataDxfId="13" totalsRowDxfId="12" dataCellStyle="Do Not Type"/>
    <tableColumn id="4" name="Day 3" totalsRowFunction="sum" dataDxfId="11" totalsRowDxfId="10" dataCellStyle="Do Not Type"/>
    <tableColumn id="5" name="Day 4" totalsRowFunction="sum" dataDxfId="9" totalsRowDxfId="8" dataCellStyle="Do Not Type"/>
    <tableColumn id="6" name="Day 5" totalsRowFunction="sum" dataDxfId="7" totalsRowDxfId="6" dataCellStyle="Do Not Type"/>
    <tableColumn id="7" name="Day 6" totalsRowFunction="sum" dataDxfId="5" totalsRowDxfId="4" dataCellStyle="Do Not Type"/>
    <tableColumn id="8" name="Day 7" totalsRowFunction="sum" dataDxfId="3" totalsRowDxfId="2" dataCellStyle="Do Not Type"/>
    <tableColumn id="9" name="Total" totalsRowFunction="sum" dataDxfId="1" totalsRowDxfId="0" dataCellStyle="Do Not Type">
      <calculatedColumnFormula>SUM(Misc[[#This Row],[Day 1]:[Day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雜項費用" altTextSummary="列出支出當週每天的雜項費用。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/>
  </sheetViews>
  <sheetFormatPr defaultRowHeight="16.5" customHeight="1"/>
  <cols>
    <col min="1" max="1" width="2" style="5" customWidth="1"/>
    <col min="2" max="2" width="24.42578125" style="5" customWidth="1"/>
    <col min="3" max="3" width="18.42578125" style="5" bestFit="1" customWidth="1"/>
    <col min="4" max="9" width="13.7109375" style="5" customWidth="1"/>
    <col min="10" max="10" width="16.140625" style="5" bestFit="1" customWidth="1"/>
    <col min="11" max="11" width="1.42578125" style="5" customWidth="1"/>
    <col min="12" max="16384" width="9.140625" style="5"/>
  </cols>
  <sheetData>
    <row r="1" spans="1:10" s="3" customFormat="1" ht="31.5" customHeight="1">
      <c r="A1" s="1" t="s">
        <v>29</v>
      </c>
      <c r="B1" s="1"/>
      <c r="C1" s="2"/>
      <c r="D1" s="2"/>
      <c r="E1" s="2"/>
      <c r="F1" s="2"/>
      <c r="G1" s="2"/>
      <c r="H1" s="2"/>
      <c r="I1" s="2"/>
      <c r="J1" s="2"/>
    </row>
    <row r="2" spans="1:10" ht="52.5" customHeight="1">
      <c r="A2" s="4" t="s">
        <v>0</v>
      </c>
    </row>
    <row r="4" spans="1:10" ht="16.5" customHeight="1">
      <c r="B4" s="6" t="s">
        <v>30</v>
      </c>
      <c r="C4" s="7" t="s">
        <v>28</v>
      </c>
      <c r="G4" s="8" t="s">
        <v>27</v>
      </c>
      <c r="H4" s="9"/>
      <c r="I4" s="9"/>
      <c r="J4" s="9"/>
    </row>
    <row r="5" spans="1:10" ht="16.5" customHeight="1">
      <c r="B5" s="6" t="s">
        <v>31</v>
      </c>
      <c r="C5" s="7" t="s">
        <v>2</v>
      </c>
    </row>
    <row r="6" spans="1:10" ht="16.5" customHeight="1">
      <c r="B6" s="6" t="s">
        <v>32</v>
      </c>
      <c r="C6" s="10">
        <v>41340</v>
      </c>
      <c r="G6" s="8" t="s">
        <v>1</v>
      </c>
      <c r="H6" s="9"/>
      <c r="I6" s="9"/>
      <c r="J6" s="9"/>
    </row>
    <row r="7" spans="1:10" ht="16.5" customHeight="1">
      <c r="B7" s="6" t="s">
        <v>33</v>
      </c>
      <c r="C7" s="11">
        <v>20.100000000000001</v>
      </c>
    </row>
    <row r="9" spans="1:10" ht="16.5" customHeight="1">
      <c r="C9" s="12" t="str">
        <f>UPPER(TEXT(C10,"aaa"))</f>
        <v>週五</v>
      </c>
      <c r="D9" s="12" t="str">
        <f t="shared" ref="D9:I9" si="0">UPPER(TEXT(D10,"aaa"))</f>
        <v>週六</v>
      </c>
      <c r="E9" s="12" t="str">
        <f t="shared" si="0"/>
        <v>週日</v>
      </c>
      <c r="F9" s="12" t="str">
        <f t="shared" si="0"/>
        <v>週一</v>
      </c>
      <c r="G9" s="12" t="str">
        <f t="shared" si="0"/>
        <v>週二</v>
      </c>
      <c r="H9" s="12" t="str">
        <f t="shared" si="0"/>
        <v>週三</v>
      </c>
      <c r="I9" s="12" t="str">
        <f t="shared" si="0"/>
        <v>週四</v>
      </c>
    </row>
    <row r="10" spans="1:10" ht="16.5" customHeight="1">
      <c r="B10" s="13" t="s">
        <v>3</v>
      </c>
      <c r="C10" s="14">
        <f>WeekEnding-6</f>
        <v>41334</v>
      </c>
      <c r="D10" s="14">
        <f>WeekEnding-5</f>
        <v>41335</v>
      </c>
      <c r="E10" s="14">
        <f>WeekEnding-4</f>
        <v>41336</v>
      </c>
      <c r="F10" s="14">
        <f>WeekEnding-3</f>
        <v>41337</v>
      </c>
      <c r="G10" s="14">
        <f>WeekEnding-2</f>
        <v>41338</v>
      </c>
      <c r="H10" s="14">
        <f>WeekEnding-1</f>
        <v>41339</v>
      </c>
      <c r="I10" s="14">
        <f>WeekEnding</f>
        <v>41340</v>
      </c>
      <c r="J10" s="15" t="s">
        <v>4</v>
      </c>
    </row>
    <row r="11" spans="1:10" ht="16.5" customHeight="1">
      <c r="B11" s="16" t="s">
        <v>26</v>
      </c>
      <c r="C11" s="17">
        <v>4350</v>
      </c>
      <c r="D11" s="17"/>
      <c r="E11" s="17"/>
      <c r="F11" s="17"/>
      <c r="G11" s="17"/>
      <c r="H11" s="17"/>
      <c r="I11" s="17"/>
      <c r="J11" s="18">
        <f>SUM(Transportation[[#This Row],[Day 1]:[Day 7]])</f>
        <v>4350</v>
      </c>
    </row>
    <row r="12" spans="1:10" ht="16.5" customHeight="1">
      <c r="B12" s="16" t="s">
        <v>25</v>
      </c>
      <c r="C12" s="19">
        <f>C11*MileageRate</f>
        <v>87435</v>
      </c>
      <c r="D12" s="19">
        <f t="shared" ref="D12:I12" si="1">D11*MileageRate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>SUM(Transportation[[#This Row],[Day 1]:[Day 7]])</f>
        <v>87435</v>
      </c>
    </row>
    <row r="13" spans="1:10" ht="16.5" customHeight="1">
      <c r="B13" s="16" t="s">
        <v>5</v>
      </c>
      <c r="C13" s="19"/>
      <c r="D13" s="19"/>
      <c r="E13" s="19"/>
      <c r="F13" s="19">
        <v>510</v>
      </c>
      <c r="G13" s="19"/>
      <c r="H13" s="19"/>
      <c r="I13" s="19"/>
      <c r="J13" s="19">
        <f>SUM(Transportation[[#This Row],[Day 1]:[Day 7]])</f>
        <v>510</v>
      </c>
    </row>
    <row r="14" spans="1:10" ht="16.5" customHeight="1">
      <c r="B14" s="16" t="s">
        <v>24</v>
      </c>
      <c r="C14" s="19">
        <v>2370</v>
      </c>
      <c r="D14" s="19"/>
      <c r="E14" s="19"/>
      <c r="F14" s="19">
        <v>2370</v>
      </c>
      <c r="G14" s="19"/>
      <c r="H14" s="19"/>
      <c r="I14" s="19"/>
      <c r="J14" s="19">
        <f>SUM(Transportation[[#This Row],[Day 1]:[Day 7]])</f>
        <v>4740</v>
      </c>
    </row>
    <row r="15" spans="1:10" ht="16.5" customHeight="1">
      <c r="B15" s="16" t="s">
        <v>34</v>
      </c>
      <c r="C15" s="19"/>
      <c r="D15" s="19"/>
      <c r="E15" s="19"/>
      <c r="F15" s="19"/>
      <c r="G15" s="19"/>
      <c r="H15" s="19"/>
      <c r="I15" s="19"/>
      <c r="J15" s="19">
        <f>SUM(Transportation[[#This Row],[Day 1]:[Day 7]])</f>
        <v>0</v>
      </c>
    </row>
    <row r="16" spans="1:10" ht="16.5" customHeight="1">
      <c r="B16" s="16" t="s">
        <v>35</v>
      </c>
      <c r="C16" s="19"/>
      <c r="D16" s="19"/>
      <c r="E16" s="19"/>
      <c r="F16" s="19"/>
      <c r="G16" s="19"/>
      <c r="H16" s="19"/>
      <c r="I16" s="19"/>
      <c r="J16" s="19">
        <f>SUM(Transportation[[#This Row],[Day 1]:[Day 7]])</f>
        <v>0</v>
      </c>
    </row>
    <row r="17" spans="2:10" ht="16.5" customHeight="1">
      <c r="B17" s="16" t="s">
        <v>23</v>
      </c>
      <c r="C17" s="19"/>
      <c r="D17" s="19"/>
      <c r="E17" s="19"/>
      <c r="F17" s="19">
        <v>235</v>
      </c>
      <c r="G17" s="19"/>
      <c r="H17" s="19"/>
      <c r="I17" s="19"/>
      <c r="J17" s="19">
        <f>SUM(Transportation[[#This Row],[Day 1]:[Day 7]])</f>
        <v>235</v>
      </c>
    </row>
    <row r="18" spans="2:10" ht="16.5" customHeight="1">
      <c r="B18" s="20" t="s">
        <v>22</v>
      </c>
      <c r="C18" s="21">
        <f>SUBTOTAL(109,C12:C17)</f>
        <v>89805</v>
      </c>
      <c r="D18" s="21">
        <f>SUBTOTAL(109,D12:D17)</f>
        <v>0</v>
      </c>
      <c r="E18" s="21"/>
      <c r="F18" s="21">
        <f>SUBTOTAL(109,F12:F17)</f>
        <v>3115</v>
      </c>
      <c r="G18" s="21">
        <f>SUBTOTAL(109,G12:G17)</f>
        <v>0</v>
      </c>
      <c r="H18" s="21">
        <f>SUBTOTAL(109,H12:H17)</f>
        <v>0</v>
      </c>
      <c r="I18" s="21">
        <f>SUBTOTAL(109,I12:I17)</f>
        <v>0</v>
      </c>
      <c r="J18" s="21">
        <f>SUM(J12:J17)</f>
        <v>92920</v>
      </c>
    </row>
    <row r="19" spans="2:10" ht="16.5" customHeight="1">
      <c r="B19" s="30"/>
      <c r="C19" s="30"/>
      <c r="D19" s="30"/>
      <c r="E19" s="30"/>
      <c r="F19" s="30"/>
      <c r="G19" s="30"/>
      <c r="H19" s="30"/>
      <c r="I19" s="30"/>
      <c r="J19" s="30"/>
    </row>
    <row r="20" spans="2:10" ht="16.5" customHeight="1">
      <c r="B20" s="22" t="s">
        <v>17</v>
      </c>
    </row>
    <row r="21" spans="2:10" ht="16.5" customHeight="1">
      <c r="B21" s="16" t="s">
        <v>21</v>
      </c>
      <c r="C21" s="19">
        <v>4350</v>
      </c>
      <c r="D21" s="19"/>
      <c r="E21" s="19"/>
      <c r="F21" s="19"/>
      <c r="G21" s="19"/>
      <c r="H21" s="19"/>
      <c r="I21" s="19"/>
      <c r="J21" s="19">
        <f>SUM(LodgingMeals[[#This Row],[Day 1]:[Day 7]])</f>
        <v>4350</v>
      </c>
    </row>
    <row r="22" spans="2:10" ht="16.5" customHeight="1">
      <c r="B22" s="16" t="s">
        <v>20</v>
      </c>
      <c r="C22" s="19">
        <v>344.7</v>
      </c>
      <c r="D22" s="19"/>
      <c r="E22" s="19"/>
      <c r="F22" s="19"/>
      <c r="G22" s="19"/>
      <c r="H22" s="19"/>
      <c r="I22" s="19"/>
      <c r="J22" s="19">
        <f>SUM(LodgingMeals[[#This Row],[Day 1]:[Day 7]])</f>
        <v>344.7</v>
      </c>
    </row>
    <row r="23" spans="2:10" ht="16.5" customHeight="1">
      <c r="B23" s="16" t="s">
        <v>6</v>
      </c>
      <c r="C23" s="19">
        <v>360</v>
      </c>
      <c r="D23" s="19"/>
      <c r="E23" s="19"/>
      <c r="F23" s="19"/>
      <c r="G23" s="19"/>
      <c r="H23" s="19"/>
      <c r="I23" s="19"/>
      <c r="J23" s="19">
        <f>SUM(LodgingMeals[[#This Row],[Day 1]:[Day 7]])</f>
        <v>360</v>
      </c>
    </row>
    <row r="24" spans="2:10" ht="16.5" customHeight="1">
      <c r="B24" s="16" t="s">
        <v>7</v>
      </c>
      <c r="C24" s="19">
        <v>510</v>
      </c>
      <c r="D24" s="19"/>
      <c r="E24" s="19"/>
      <c r="F24" s="19"/>
      <c r="G24" s="19"/>
      <c r="H24" s="19"/>
      <c r="I24" s="19"/>
      <c r="J24" s="19">
        <f>SUM(LodgingMeals[[#This Row],[Day 1]:[Day 7]])</f>
        <v>510</v>
      </c>
    </row>
    <row r="25" spans="2:10" ht="16.5" customHeight="1">
      <c r="B25" s="16" t="s">
        <v>8</v>
      </c>
      <c r="C25" s="19">
        <f>C24*MileageRate</f>
        <v>10251</v>
      </c>
      <c r="D25" s="19"/>
      <c r="E25" s="19"/>
      <c r="F25" s="19"/>
      <c r="G25" s="19"/>
      <c r="H25" s="19"/>
      <c r="I25" s="19"/>
      <c r="J25" s="19">
        <f>SUM(LodgingMeals[[#This Row],[Day 1]:[Day 7]])</f>
        <v>10251</v>
      </c>
    </row>
    <row r="26" spans="2:10" ht="16.5" customHeight="1">
      <c r="B26" s="16" t="s">
        <v>9</v>
      </c>
      <c r="C26" s="19">
        <f>SUM(C22:C24)</f>
        <v>1214.7</v>
      </c>
      <c r="D26" s="19">
        <f t="shared" ref="D26:I26" si="2">SUM(D22:D24)</f>
        <v>0</v>
      </c>
      <c r="E26" s="19">
        <f t="shared" si="2"/>
        <v>0</v>
      </c>
      <c r="F26" s="19">
        <f t="shared" si="2"/>
        <v>0</v>
      </c>
      <c r="G26" s="19">
        <f t="shared" si="2"/>
        <v>0</v>
      </c>
      <c r="H26" s="19">
        <f t="shared" si="2"/>
        <v>0</v>
      </c>
      <c r="I26" s="19">
        <f t="shared" si="2"/>
        <v>0</v>
      </c>
      <c r="J26" s="19">
        <f>SUM(LodgingMeals[[#This Row],[Day 1]:[Day 7]])</f>
        <v>1214.7</v>
      </c>
    </row>
    <row r="27" spans="2:10" ht="16.5" customHeight="1">
      <c r="B27" s="20" t="s">
        <v>4</v>
      </c>
      <c r="C27" s="21">
        <f>SUBTOTAL(109,C21,C26)</f>
        <v>5564.7</v>
      </c>
      <c r="D27" s="21">
        <f t="shared" ref="D27:I27" si="3">SUBTOTAL(109,D21,D26)</f>
        <v>0</v>
      </c>
      <c r="E27" s="21">
        <f t="shared" si="3"/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21">
        <f t="shared" si="3"/>
        <v>0</v>
      </c>
      <c r="J27" s="21">
        <f>SUBTOTAL(109,J21,J26)</f>
        <v>5564.7</v>
      </c>
    </row>
    <row r="28" spans="2:10" ht="16.5" customHeight="1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6.5" customHeight="1">
      <c r="B29" s="22" t="s">
        <v>10</v>
      </c>
    </row>
    <row r="30" spans="2:10" ht="16.5" customHeight="1">
      <c r="B30" s="16" t="s">
        <v>11</v>
      </c>
      <c r="C30" s="19"/>
      <c r="D30" s="19"/>
      <c r="E30" s="19"/>
      <c r="F30" s="19"/>
      <c r="G30" s="19"/>
      <c r="H30" s="19"/>
      <c r="I30" s="19"/>
      <c r="J30" s="19">
        <f>SUM(Misc[[#This Row],[Day 1]:[Day 7]])</f>
        <v>0</v>
      </c>
    </row>
    <row r="31" spans="2:10" ht="16.5" customHeight="1">
      <c r="B31" s="16" t="s">
        <v>19</v>
      </c>
      <c r="C31" s="19"/>
      <c r="D31" s="19"/>
      <c r="E31" s="19"/>
      <c r="F31" s="19"/>
      <c r="G31" s="19"/>
      <c r="H31" s="19"/>
      <c r="I31" s="19"/>
      <c r="J31" s="19">
        <f>SUM(Misc[[#This Row],[Day 1]:[Day 7]])</f>
        <v>0</v>
      </c>
    </row>
    <row r="32" spans="2:10" ht="16.5" customHeight="1">
      <c r="B32" s="16" t="s">
        <v>18</v>
      </c>
      <c r="C32" s="19"/>
      <c r="D32" s="19"/>
      <c r="E32" s="19"/>
      <c r="F32" s="19"/>
      <c r="G32" s="19"/>
      <c r="H32" s="19"/>
      <c r="I32" s="19"/>
      <c r="J32" s="19">
        <f>SUM(Misc[[#This Row],[Day 1]:[Day 7]])</f>
        <v>0</v>
      </c>
    </row>
    <row r="33" spans="2:10" ht="16.5" customHeight="1">
      <c r="B33" s="16" t="s">
        <v>36</v>
      </c>
      <c r="C33" s="19"/>
      <c r="D33" s="19"/>
      <c r="E33" s="19"/>
      <c r="F33" s="19"/>
      <c r="G33" s="19"/>
      <c r="H33" s="19"/>
      <c r="I33" s="19"/>
      <c r="J33" s="19">
        <f>SUM(Misc[[#This Row],[Day 1]:[Day 7]])</f>
        <v>0</v>
      </c>
    </row>
    <row r="34" spans="2:10" ht="16.5" customHeight="1">
      <c r="B34" s="16" t="s">
        <v>37</v>
      </c>
      <c r="C34" s="19"/>
      <c r="D34" s="19"/>
      <c r="E34" s="19"/>
      <c r="F34" s="19">
        <v>5970</v>
      </c>
      <c r="G34" s="19"/>
      <c r="H34" s="19"/>
      <c r="I34" s="19"/>
      <c r="J34" s="19">
        <f>SUM(Misc[[#This Row],[Day 1]:[Day 7]])</f>
        <v>5970</v>
      </c>
    </row>
    <row r="35" spans="2:10" ht="16.5" customHeight="1">
      <c r="B35" s="20" t="s">
        <v>4</v>
      </c>
      <c r="C35" s="21">
        <f>SUBTOTAL(109,Misc[Day 1])</f>
        <v>0</v>
      </c>
      <c r="D35" s="21">
        <f>SUBTOTAL(109,Misc[Day 2])</f>
        <v>0</v>
      </c>
      <c r="E35" s="21">
        <f>SUBTOTAL(109,Misc[Day 3])</f>
        <v>0</v>
      </c>
      <c r="F35" s="21">
        <f>SUBTOTAL(109,Misc[Day 4])</f>
        <v>5970</v>
      </c>
      <c r="G35" s="21">
        <f>SUBTOTAL(109,Misc[Day 5])</f>
        <v>0</v>
      </c>
      <c r="H35" s="21">
        <f>SUBTOTAL(109,Misc[Day 6])</f>
        <v>0</v>
      </c>
      <c r="I35" s="21">
        <f>SUBTOTAL(109,Misc[Day 7])</f>
        <v>0</v>
      </c>
      <c r="J35" s="21">
        <f>SUBTOTAL(109,Misc[Total])</f>
        <v>5970</v>
      </c>
    </row>
    <row r="36" spans="2:10" ht="19.5" customHeight="1">
      <c r="B36" s="30"/>
      <c r="C36" s="30"/>
      <c r="D36" s="30"/>
      <c r="E36" s="30"/>
      <c r="F36" s="30"/>
      <c r="G36" s="30"/>
      <c r="H36" s="30"/>
      <c r="I36" s="30"/>
      <c r="J36" s="30"/>
    </row>
    <row r="37" spans="2:10" ht="19.5" customHeight="1">
      <c r="B37" s="23" t="s">
        <v>13</v>
      </c>
      <c r="C37" s="24">
        <f>SUM(Misc[[#Totals],[Day 1]],LodgingMeals[[#Totals],[Day 1]],Transportation[[#Totals],[Day 1]])</f>
        <v>95369.7</v>
      </c>
      <c r="D37" s="24">
        <f>SUM(Misc[[#Totals],[Day 2]],LodgingMeals[[#Totals],[Day 2]],Transportation[[#Totals],[Day 2]])</f>
        <v>0</v>
      </c>
      <c r="E37" s="24">
        <f>SUM(Misc[[#Totals],[Day 3]],LodgingMeals[[#Totals],[Day 3]],Transportation[[#Totals],[Day 3]])</f>
        <v>0</v>
      </c>
      <c r="F37" s="24">
        <f>SUM(Misc[[#Totals],[Day 4]],LodgingMeals[[#Totals],[Day 4]],Transportation[[#Totals],[Day 4]])</f>
        <v>9085</v>
      </c>
      <c r="G37" s="24">
        <f>SUM(Misc[[#Totals],[Day 5]],LodgingMeals[[#Totals],[Day 5]],Transportation[[#Totals],[Day 5]])</f>
        <v>0</v>
      </c>
      <c r="H37" s="24">
        <f>SUM(Misc[[#Totals],[Day 6]],LodgingMeals[[#Totals],[Day 6]],Transportation[[#Totals],[Day 6]])</f>
        <v>0</v>
      </c>
      <c r="I37" s="24">
        <f>SUM(Misc[[#Totals],[Day 7]],LodgingMeals[[#Totals],[Day 7]],Transportation[[#Totals],[Day 7]])</f>
        <v>0</v>
      </c>
      <c r="J37" s="24">
        <f>SUM(Misc[[#Totals],[Total]],LodgingMeals[[#Totals],[Total]],Transportation[[#Totals],[Total]])</f>
        <v>104454.7</v>
      </c>
    </row>
    <row r="38" spans="2:10" ht="19.5" customHeight="1"/>
    <row r="39" spans="2:10" ht="19.5" customHeight="1">
      <c r="J39" s="15" t="s">
        <v>12</v>
      </c>
    </row>
    <row r="40" spans="2:10" ht="19.5" customHeight="1">
      <c r="B40" s="25" t="s">
        <v>38</v>
      </c>
      <c r="C40" s="26"/>
      <c r="D40" s="26"/>
      <c r="E40" s="27"/>
      <c r="I40" s="28"/>
      <c r="J40" s="24">
        <f>SUM(J18,J27,J35)</f>
        <v>104454.7</v>
      </c>
    </row>
    <row r="41" spans="2:10" ht="19.5" customHeight="1">
      <c r="B41" s="31"/>
      <c r="C41" s="32"/>
      <c r="D41" s="32"/>
      <c r="E41" s="33"/>
      <c r="J41" s="15" t="s">
        <v>14</v>
      </c>
    </row>
    <row r="42" spans="2:10" ht="16.5" customHeight="1">
      <c r="B42" s="31"/>
      <c r="C42" s="32"/>
      <c r="D42" s="32"/>
      <c r="E42" s="33"/>
      <c r="I42" s="28"/>
      <c r="J42" s="28"/>
    </row>
    <row r="43" spans="2:10" ht="16.5" customHeight="1">
      <c r="B43" s="31"/>
      <c r="C43" s="32"/>
      <c r="D43" s="32"/>
      <c r="E43" s="33"/>
      <c r="J43" s="15" t="s">
        <v>15</v>
      </c>
    </row>
    <row r="44" spans="2:10" ht="16.5" customHeight="1">
      <c r="B44" s="34"/>
      <c r="C44" s="35"/>
      <c r="D44" s="35"/>
      <c r="E44" s="36"/>
      <c r="I44" s="28"/>
      <c r="J44" s="24">
        <f>J40-J42</f>
        <v>104454.7</v>
      </c>
    </row>
    <row r="45" spans="2:10" ht="16.5" customHeight="1">
      <c r="J45" s="29" t="s">
        <v>16</v>
      </c>
    </row>
  </sheetData>
  <mergeCells count="4">
    <mergeCell ref="B19:J19"/>
    <mergeCell ref="B28:J28"/>
    <mergeCell ref="B36:J36"/>
    <mergeCell ref="B41:E44"/>
  </mergeCells>
  <phoneticPr fontId="11" type="noConversion"/>
  <printOptions horizontalCentered="1"/>
  <pageMargins left="0.4" right="0.4" top="0.8" bottom="0.5" header="0.5" footer="0.5"/>
  <pageSetup scale="80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856625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>Complete</EditorialStatus>
    <Markets xmlns="c66daf58-3c46-4c48-8560-c485e881f7f9"/>
    <OriginAsset xmlns="c66daf58-3c46-4c48-8560-c485e881f7f9" xsi:nil="true"/>
    <AssetStart xmlns="c66daf58-3c46-4c48-8560-c485e881f7f9">2012-09-19T11:17:00+00:00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493086</Value>
    </PublishStatusLookup>
    <APAuthor xmlns="c66daf58-3c46-4c48-8560-c485e881f7f9">
      <UserInfo>
        <DisplayName>REDMOND\matthos</DisplayName>
        <AccountId>59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>TP</AssetType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true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TP103458070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C47C478-A296-433C-8DD5-93B43C997F1E}"/>
</file>

<file path=customXml/itemProps2.xml><?xml version="1.0" encoding="utf-8"?>
<ds:datastoreItem xmlns:ds="http://schemas.openxmlformats.org/officeDocument/2006/customXml" ds:itemID="{371F0D83-5A08-46A5-A115-91DA399E2ED1}"/>
</file>

<file path=customXml/itemProps3.xml><?xml version="1.0" encoding="utf-8"?>
<ds:datastoreItem xmlns:ds="http://schemas.openxmlformats.org/officeDocument/2006/customXml" ds:itemID="{F71D6BD8-0F47-4058-869A-398337FFA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 費用報表</vt:lpstr>
      <vt:lpstr>MileageRate</vt:lpstr>
      <vt:lpstr>WeekEnding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Administrator</cp:lastModifiedBy>
  <dcterms:created xsi:type="dcterms:W3CDTF">2012-09-17T21:49:54Z</dcterms:created>
  <dcterms:modified xsi:type="dcterms:W3CDTF">2013-01-07T08:24:01Z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