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1\"/>
    </mc:Choice>
  </mc:AlternateContent>
  <xr:revisionPtr revIDLastSave="0" documentId="13_ncr:1_{45F47985-8E18-4A6D-8D61-5CB3D8B943C6}" xr6:coauthVersionLast="43" xr6:coauthVersionMax="43" xr10:uidLastSave="{00000000-0000-0000-0000-000000000000}"/>
  <bookViews>
    <workbookView xWindow="-120" yWindow="-120" windowWidth="28920" windowHeight="16110" tabRatio="783" xr2:uid="{00000000-000D-0000-FFFF-FFFF00000000}"/>
  </bookViews>
  <sheets>
    <sheet name="課程清單" sheetId="1" r:id="rId1"/>
    <sheet name="期限" sheetId="2" r:id="rId2"/>
    <sheet name="每週排程" sheetId="7" r:id="rId3"/>
    <sheet name="學期行事曆" sheetId="3" r:id="rId4"/>
  </sheets>
  <definedNames>
    <definedName name="ClassList">課程清單表格[課程編號]</definedName>
    <definedName name="DaysOfWeek">課程清單表格[星期幾]</definedName>
    <definedName name="_xlnm.Print_Area" localSheetId="2">每週排程!$A$1:$E$9</definedName>
    <definedName name="_xlnm.Print_Area" localSheetId="1">期限!$A$1:$H$9</definedName>
    <definedName name="_xlnm.Print_Area" localSheetId="0">課程清單!$A$1:$K$9</definedName>
    <definedName name="_xlnm.Print_Area" localSheetId="3">學期行事曆!$A$1:$R$17</definedName>
    <definedName name="_xlnm.Print_Titles" localSheetId="2">每週排程!$2:$2</definedName>
    <definedName name="_xlnm.Print_Titles" localSheetId="1">期限!$2:$2</definedName>
    <definedName name="_xlnm.Print_Titles" localSheetId="0">課程清單!$2:$2</definedName>
    <definedName name="ScheduleYear">學期行事曆!$R$4</definedName>
    <definedName name="排程_列印_區域">OFFSET(每週排程!$B$2:$D495,,,COUNTA(每週排程!$D:$D))</definedName>
    <definedName name="排程結束時間">學期行事曆!$R$8</definedName>
    <definedName name="排程開始時間">學期行事曆!$R$6</definedName>
    <definedName name="排程學期">學期行事曆!$R$2</definedName>
  </definedNames>
  <calcPr calcId="191029"/>
  <pivotCaches>
    <pivotCache cacheId="7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E2" i="3" l="1"/>
  <c r="M10" i="3" l="1"/>
  <c r="M2" i="3"/>
  <c r="B2" i="3"/>
  <c r="L10" i="3"/>
  <c r="E10" i="3"/>
  <c r="D10" i="3"/>
  <c r="L2" i="3"/>
  <c r="D2" i="3"/>
  <c r="R8" i="3"/>
  <c r="G6" i="2"/>
  <c r="G5" i="2"/>
  <c r="R4" i="3"/>
  <c r="G8" i="2"/>
  <c r="G7" i="2"/>
  <c r="J10" i="3" l="1"/>
  <c r="J2" i="3"/>
  <c r="B10" i="3"/>
  <c r="J12" i="3"/>
  <c r="B12" i="3"/>
  <c r="J4" i="3"/>
  <c r="B4" i="3"/>
  <c r="G9" i="2"/>
  <c r="G4" i="2"/>
  <c r="K4" i="3" l="1"/>
  <c r="L4" i="3" s="1"/>
  <c r="M4" i="3" s="1"/>
  <c r="N4" i="3" s="1"/>
  <c r="O4" i="3" s="1"/>
  <c r="P4" i="3" s="1"/>
  <c r="C4" i="3"/>
  <c r="D4" i="3" s="1"/>
  <c r="E4" i="3" s="1"/>
  <c r="F4" i="3" s="1"/>
  <c r="G4" i="3" s="1"/>
  <c r="H4" i="3" s="1"/>
  <c r="K12" i="3"/>
  <c r="L12" i="3" s="1"/>
  <c r="M12" i="3" s="1"/>
  <c r="N12" i="3" s="1"/>
  <c r="O12" i="3" s="1"/>
  <c r="P12" i="3" s="1"/>
  <c r="C12" i="3"/>
  <c r="D12" i="3" s="1"/>
  <c r="E12" i="3" s="1"/>
  <c r="F12" i="3" s="1"/>
  <c r="G12" i="3" s="1"/>
  <c r="H12" i="3" s="1"/>
  <c r="G3" i="2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C4" i="2" l="1"/>
  <c r="C6" i="2"/>
  <c r="C7" i="2"/>
  <c r="C9" i="2"/>
  <c r="C3" i="2"/>
  <c r="C8" i="2"/>
  <c r="C5" i="2"/>
  <c r="J9" i="1" l="1"/>
  <c r="J3" i="1"/>
  <c r="J4" i="1"/>
  <c r="J5" i="1"/>
  <c r="J6" i="1"/>
  <c r="J7" i="1"/>
  <c r="J8" i="1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K16" i="3" l="1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<sst xmlns="http://schemas.openxmlformats.org/spreadsheetml/2006/main" count="121" uniqueCount="46">
  <si>
    <t>課程清單</t>
  </si>
  <si>
    <t>課程編號</t>
  </si>
  <si>
    <t>CS 120</t>
  </si>
  <si>
    <t>WR 121</t>
  </si>
  <si>
    <t>SP 111</t>
  </si>
  <si>
    <t>PSY 101</t>
  </si>
  <si>
    <t>姓名</t>
  </si>
  <si>
    <t>電腦應用程式的簡介</t>
  </si>
  <si>
    <t>作文</t>
  </si>
  <si>
    <t>演講</t>
  </si>
  <si>
    <t>基本心理學</t>
  </si>
  <si>
    <t>講師</t>
  </si>
  <si>
    <t>講師 1</t>
  </si>
  <si>
    <t>講師 2</t>
  </si>
  <si>
    <t>講師 3</t>
  </si>
  <si>
    <t>講師 4</t>
  </si>
  <si>
    <t>星期幾</t>
  </si>
  <si>
    <t>星期一</t>
  </si>
  <si>
    <t>星期三</t>
  </si>
  <si>
    <t>星期二</t>
  </si>
  <si>
    <t>星期四</t>
  </si>
  <si>
    <t>星期五</t>
  </si>
  <si>
    <t>年度</t>
  </si>
  <si>
    <t>學期</t>
  </si>
  <si>
    <t>春季</t>
  </si>
  <si>
    <t>開始時間</t>
  </si>
  <si>
    <t>結束時間</t>
  </si>
  <si>
    <t>課程時間</t>
  </si>
  <si>
    <t>截止日期</t>
  </si>
  <si>
    <t>項目說明</t>
  </si>
  <si>
    <t>測驗 #1</t>
  </si>
  <si>
    <t>作業 #2</t>
  </si>
  <si>
    <t>作業 #3</t>
  </si>
  <si>
    <t>簡報 #1</t>
  </si>
  <si>
    <t>論文</t>
  </si>
  <si>
    <t>每週課表</t>
  </si>
  <si>
    <t>學期行事曆</t>
  </si>
  <si>
    <t>週日</t>
  </si>
  <si>
    <t>週一</t>
  </si>
  <si>
    <t>週二</t>
  </si>
  <si>
    <t>週三</t>
  </si>
  <si>
    <t>週四</t>
  </si>
  <si>
    <t>週五</t>
  </si>
  <si>
    <t>週六</t>
  </si>
  <si>
    <t>開始日期</t>
  </si>
  <si>
    <t>結束日期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</si>
</sst>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h:mm;@"/>
    <numFmt numFmtId="181" formatCode="[$-409]h:mm\ AM/PM;@"/>
  </numFmts>
  <fonts count="19" x14ac:knownFonts="1">
    <font>
      <sz val="11"/>
      <color theme="1"/>
      <name val="Microsoft JhengHei UI"/>
      <family val="2"/>
    </font>
    <font>
      <sz val="9"/>
      <name val="Trebuchet MS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2"/>
      <color theme="3"/>
      <name val="Microsoft JhengHei UI"/>
      <family val="2"/>
    </font>
    <font>
      <b/>
      <sz val="11"/>
      <color theme="4"/>
      <name val="Microsoft JhengHei UI"/>
      <family val="2"/>
    </font>
    <font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28"/>
      <color theme="4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 wrapText="1"/>
    </xf>
    <xf numFmtId="0" fontId="16" fillId="0" borderId="0" applyNumberFormat="0" applyFill="0" applyBorder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1" fillId="0" borderId="0" applyNumberFormat="0" applyFill="0" applyBorder="0" applyAlignment="0" applyProtection="0"/>
    <xf numFmtId="179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2" fillId="4" borderId="13" applyNumberFormat="0" applyAlignment="0" applyProtection="0"/>
    <xf numFmtId="14" fontId="2" fillId="0" borderId="0" applyFill="0" applyBorder="0">
      <alignment horizontal="left" vertical="center"/>
    </xf>
    <xf numFmtId="181" fontId="2" fillId="0" borderId="0" applyFont="0" applyFill="0" applyBorder="0">
      <alignment horizontal="right" vertical="center" wrapText="1" indent="1"/>
    </xf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19" applyNumberFormat="0" applyAlignment="0" applyProtection="0"/>
    <xf numFmtId="0" fontId="15" fillId="9" borderId="20" applyNumberFormat="0" applyAlignment="0" applyProtection="0"/>
    <xf numFmtId="0" fontId="5" fillId="9" borderId="19" applyNumberFormat="0" applyAlignment="0" applyProtection="0"/>
    <xf numFmtId="0" fontId="13" fillId="0" borderId="21" applyNumberFormat="0" applyFill="0" applyAlignment="0" applyProtection="0"/>
    <xf numFmtId="0" fontId="6" fillId="10" borderId="22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41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10" fillId="0" borderId="14" xfId="4" applyAlignment="1">
      <alignment vertical="center"/>
    </xf>
    <xf numFmtId="0" fontId="11" fillId="0" borderId="0" xfId="5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0" xfId="2" applyBorder="1" applyAlignment="1">
      <alignment vertical="center"/>
    </xf>
    <xf numFmtId="0" fontId="6" fillId="2" borderId="1" xfId="2" applyBorder="1" applyAlignment="1">
      <alignment horizontal="center" vertical="center"/>
    </xf>
    <xf numFmtId="0" fontId="6" fillId="2" borderId="2" xfId="2" applyBorder="1" applyAlignment="1">
      <alignment horizontal="center" vertical="center"/>
    </xf>
    <xf numFmtId="0" fontId="6" fillId="2" borderId="3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pivotButton="1">
      <alignment vertical="center" wrapText="1"/>
    </xf>
    <xf numFmtId="0" fontId="0" fillId="0" borderId="0" xfId="0" applyFont="1">
      <alignment vertical="center" wrapText="1"/>
    </xf>
    <xf numFmtId="0" fontId="0" fillId="0" borderId="0" xfId="0" applyAlignment="1">
      <alignment vertical="center"/>
    </xf>
    <xf numFmtId="0" fontId="0" fillId="0" borderId="17" xfId="0" applyBorder="1">
      <alignment vertical="center" wrapText="1"/>
    </xf>
    <xf numFmtId="0" fontId="0" fillId="0" borderId="0" xfId="0" applyNumberFormat="1">
      <alignment vertical="center" wrapText="1"/>
    </xf>
    <xf numFmtId="0" fontId="6" fillId="2" borderId="0" xfId="2" applyNumberFormat="1" applyBorder="1" applyAlignment="1">
      <alignment horizontal="left" vertical="center"/>
    </xf>
    <xf numFmtId="0" fontId="0" fillId="0" borderId="0" xfId="0">
      <alignment vertical="center" wrapText="1"/>
    </xf>
    <xf numFmtId="14" fontId="2" fillId="0" borderId="0" xfId="12" applyNumberFormat="1" applyBorder="1">
      <alignment horizontal="left" vertical="center"/>
    </xf>
    <xf numFmtId="0" fontId="3" fillId="0" borderId="0" xfId="0" applyFont="1">
      <alignment vertical="center" wrapText="1"/>
    </xf>
    <xf numFmtId="0" fontId="3" fillId="0" borderId="0" xfId="0" applyFont="1" applyAlignment="1">
      <alignment vertical="center" wrapText="1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14" fontId="11" fillId="0" borderId="0" xfId="5" applyNumberFormat="1" applyBorder="1" applyAlignment="1">
      <alignment horizontal="left" vertical="center"/>
    </xf>
    <xf numFmtId="1" fontId="11" fillId="3" borderId="10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 wrapText="1"/>
    </xf>
    <xf numFmtId="1" fontId="11" fillId="3" borderId="18" xfId="0" applyNumberFormat="1" applyFont="1" applyFill="1" applyBorder="1" applyAlignment="1">
      <alignment horizontal="center" vertical="center"/>
    </xf>
    <xf numFmtId="0" fontId="16" fillId="0" borderId="0" xfId="1"/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0" fontId="16" fillId="0" borderId="0" xfId="1" applyAlignment="1">
      <alignment horizontal="left"/>
    </xf>
    <xf numFmtId="0" fontId="9" fillId="0" borderId="16" xfId="3" applyBorder="1" applyAlignment="1">
      <alignment vertical="center"/>
    </xf>
    <xf numFmtId="0" fontId="9" fillId="0" borderId="15" xfId="3" applyBorder="1" applyAlignment="1">
      <alignment vertical="center"/>
    </xf>
    <xf numFmtId="180" fontId="0" fillId="0" borderId="0" xfId="0" applyNumberFormat="1" applyAlignment="1">
      <alignment horizontal="left" vertical="center"/>
    </xf>
    <xf numFmtId="180" fontId="0" fillId="0" borderId="0" xfId="0" applyNumberFormat="1" applyBorder="1" applyAlignment="1">
      <alignment horizontal="left" vertical="center"/>
    </xf>
    <xf numFmtId="180" fontId="0" fillId="0" borderId="0" xfId="0" applyNumberFormat="1" applyAlignment="1">
      <alignment horizontal="right" vertical="center" wrapText="1" indent="1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6" builtinId="3" customBuiltin="1"/>
    <cellStyle name="千分位[0]" xfId="7" builtinId="6" customBuiltin="1"/>
    <cellStyle name="中等" xfId="16" builtinId="28" customBuiltin="1"/>
    <cellStyle name="日期" xfId="12" xr:uid="{00000000-0005-0000-0000-000004000000}"/>
    <cellStyle name="合計" xfId="24" builtinId="25" customBuiltin="1"/>
    <cellStyle name="好" xfId="14" builtinId="26" customBuiltin="1"/>
    <cellStyle name="百分比" xfId="10" builtinId="5" customBuiltin="1"/>
    <cellStyle name="計算方式" xfId="19" builtinId="22" customBuiltin="1"/>
    <cellStyle name="時間" xfId="13" xr:uid="{00000000-0005-0000-0000-00000C000000}"/>
    <cellStyle name="貨幣" xfId="8" builtinId="4" customBuiltin="1"/>
    <cellStyle name="貨幣 [0]" xfId="9" builtinId="7" customBuiltin="1"/>
    <cellStyle name="連結的儲存格" xfId="20" builtinId="24" customBuiltin="1"/>
    <cellStyle name="備註" xfId="11" builtinId="10" customBuiltin="1"/>
    <cellStyle name="說明文字" xfId="23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17" builtinId="20" customBuiltin="1"/>
    <cellStyle name="輸出" xfId="18" builtinId="21" customBuiltin="1"/>
    <cellStyle name="檢查儲存格" xfId="21" builtinId="23" customBuiltin="1"/>
    <cellStyle name="壞" xfId="15" builtinId="27" customBuiltin="1"/>
    <cellStyle name="警告文字" xfId="22" builtinId="11" customBuiltin="1"/>
  </cellStyles>
  <dxfs count="56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alignment horizontal="left" indent="1"/>
    </dxf>
    <dxf>
      <alignment horizontal="right" indent="1"/>
    </dxf>
    <dxf>
      <alignment horizontal="right" indent="1"/>
    </dxf>
    <dxf>
      <alignment horizontal="right" indent="1"/>
    </dxf>
    <dxf>
      <alignment horizontal="right" indent="1"/>
    </dxf>
    <dxf>
      <alignment horizontal="right" indent="1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numFmt numFmtId="19" formatCode="yyyy/m/d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80" formatCode="h:mm;@"/>
      <alignment horizontal="left" vertical="center" textRotation="0" wrapText="0" indent="0" justifyLastLine="0" shrinkToFit="0" readingOrder="0"/>
    </dxf>
    <dxf>
      <numFmt numFmtId="180" formatCode="h:mm;@"/>
      <alignment horizontal="left" textRotation="0" wrapText="0" indent="0" justifyLastLine="0" shrinkToFit="0" readingOrder="0"/>
    </dxf>
    <dxf>
      <numFmt numFmtId="180" formatCode="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樞紐分析表樣式淺色2 2" table="0" count="5" xr9:uid="{00000000-0011-0000-FFFF-FFFF00000000}">
      <tableStyleElement type="wholeTable" dxfId="55"/>
      <tableStyleElement type="headerRow" dxfId="54"/>
      <tableStyleElement type="totalRow" dxfId="53"/>
      <tableStyleElement type="firstRowSubheading" dxfId="52"/>
      <tableStyleElement type="thirdRowSubheading" dxfId="51"/>
    </tableStyle>
    <tableStyle name="學期一覽" pivot="0" count="3" xr9:uid="{00000000-0011-0000-FFFF-FFFF01000000}">
      <tableStyleElement type="wholeTable" dxfId="50"/>
      <tableStyleElement type="headerRow" dxfId="49"/>
      <tableStyleElement type="firstRowStripe" dxfId="48"/>
    </tableStyle>
    <tableStyle name="學期一覽樞紐分析表 2" table="0" count="2" xr9:uid="{00000000-0011-0000-FFFF-FFFF02000000}">
      <tableStyleElement type="wholeTable" dxfId="47"/>
      <tableStyleElement type="headerRow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矩形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zh-tw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課程清單提示：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 b="0" i="1">
              <a:ln>
                <a:noFill/>
              </a:ln>
              <a:solidFill>
                <a:schemeClr val="tx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在這個表格中輸入個別課程。課程時間會自動更新。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矩形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zh-tw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工作資料輸入提示：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 b="0" i="1">
              <a:ln>
                <a:noFill/>
              </a:ln>
              <a:solidFill>
                <a:schemeClr val="tx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選取課程編號。即會自動填入課程名稱。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 b="0" i="1">
              <a:ln>
                <a:noFill/>
              </a:ln>
              <a:solidFill>
                <a:schemeClr val="tx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更新「課程清單」工作表後，重新整理「每週課表」就可看到變更。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7</xdr:row>
      <xdr:rowOff>314325</xdr:rowOff>
    </xdr:to>
    <xdr:sp macro="" textlink="">
      <xdr:nvSpPr>
        <xdr:cNvPr id="2" name="矩形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19700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zh-tw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每週課表提示：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 b="0" i="1">
              <a:ln>
                <a:noFill/>
              </a:ln>
              <a:solidFill>
                <a:schemeClr val="tx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若要更新每週課表，請重新整理課程表。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矩形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zh-tw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學期行事曆的提示：</a:t>
          </a:r>
          <a:endParaRPr lang="en-US" sz="1100" b="1" i="1">
            <a:ln>
              <a:noFill/>
            </a:ln>
            <a:solidFill>
              <a:schemeClr val="accent2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 b="0" i="1">
              <a:ln>
                <a:noFill/>
              </a:ln>
              <a:solidFill>
                <a:schemeClr val="tx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輸入年份、開始日期和結束日期以查看四個月的課程表。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 b="0" i="1">
              <a:ln>
                <a:noFill/>
              </a:ln>
              <a:solidFill>
                <a:schemeClr val="tx1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截止日期顯示為紅色。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12.670253472221" createdVersion="5" refreshedVersion="6" minRefreshableVersion="3" recordCount="7" xr:uid="{00000000-000A-0000-FFFF-FFFF00000000}">
  <cacheSource type="worksheet">
    <worksheetSource name="課程清單表格"/>
  </cacheSource>
  <cacheFields count="9">
    <cacheField name="課程編號" numFmtId="0">
      <sharedItems/>
    </cacheField>
    <cacheField name="姓名" numFmtId="0">
      <sharedItems count="4">
        <s v="電腦應用程式的簡介"/>
        <s v="作文"/>
        <s v="演講"/>
        <s v="基本心理學"/>
      </sharedItems>
    </cacheField>
    <cacheField name="講師" numFmtId="0">
      <sharedItems/>
    </cacheField>
    <cacheField name="星期幾" numFmtId="0">
      <sharedItems count="5">
        <s v="星期一"/>
        <s v="星期三"/>
        <s v="星期二"/>
        <s v="星期四"/>
        <s v="星期五"/>
      </sharedItems>
    </cacheField>
    <cacheField name="年度" numFmtId="0">
      <sharedItems containsSemiMixedTypes="0" containsString="0" containsNumber="1" containsInteger="1" minValue="2019" maxValue="2019"/>
    </cacheField>
    <cacheField name="學期" numFmtId="0">
      <sharedItems/>
    </cacheField>
    <cacheField name="開始時間" numFmtId="180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結束時間" numFmtId="180">
      <sharedItems containsSemiMixedTypes="0" containsNonDate="0" containsDate="1" containsString="0" minDate="1899-12-30T11:00:00" maxDate="1899-12-30T15:30:00"/>
    </cacheField>
    <cacheField name="課程時間" numFmtId="180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S 120"/>
    <x v="0"/>
    <s v="講師 1"/>
    <x v="0"/>
    <n v="2019"/>
    <s v="春季"/>
    <x v="0"/>
    <d v="1899-12-30T15:30:00"/>
    <d v="1899-12-30T01:30:00"/>
  </r>
  <r>
    <s v="CS 120"/>
    <x v="0"/>
    <s v="講師 1"/>
    <x v="1"/>
    <n v="2019"/>
    <s v="春季"/>
    <x v="0"/>
    <d v="1899-12-30T15:30:00"/>
    <d v="1899-12-30T01:30:00"/>
  </r>
  <r>
    <s v="WR 121"/>
    <x v="1"/>
    <s v="講師 2"/>
    <x v="2"/>
    <n v="2019"/>
    <s v="春季"/>
    <x v="1"/>
    <d v="1899-12-30T11:30:00"/>
    <d v="1899-12-30T01:30:00"/>
  </r>
  <r>
    <s v="WR 121"/>
    <x v="1"/>
    <s v="講師 2"/>
    <x v="3"/>
    <n v="2019"/>
    <s v="春季"/>
    <x v="1"/>
    <d v="1899-12-30T11:30:00"/>
    <d v="1899-12-30T01:30:00"/>
  </r>
  <r>
    <s v="SP 111"/>
    <x v="2"/>
    <s v="講師 3"/>
    <x v="0"/>
    <n v="2019"/>
    <s v="春季"/>
    <x v="2"/>
    <d v="1899-12-30T12:00:00"/>
    <d v="1899-12-30T01:00:00"/>
  </r>
  <r>
    <s v="SP 111"/>
    <x v="2"/>
    <s v="講師 3"/>
    <x v="1"/>
    <n v="2019"/>
    <s v="春季"/>
    <x v="2"/>
    <d v="1899-12-30T12:00:00"/>
    <d v="1899-12-30T01:00:00"/>
  </r>
  <r>
    <s v="PSY 101"/>
    <x v="3"/>
    <s v="講師 4"/>
    <x v="4"/>
    <n v="2019"/>
    <s v="春季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每週排程報表" cacheId="7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8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8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8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3"/>
    </i>
    <i r="1">
      <x v="2"/>
      <x v="2"/>
    </i>
    <i>
      <x v="1"/>
      <x/>
      <x/>
    </i>
    <i>
      <x v="2"/>
      <x v="1"/>
      <x v="3"/>
    </i>
    <i r="1">
      <x v="2"/>
      <x v="2"/>
    </i>
    <i>
      <x v="3"/>
      <x/>
      <x/>
    </i>
    <i>
      <x v="4"/>
      <x/>
      <x v="1"/>
    </i>
  </rowItems>
  <colItems count="1">
    <i/>
  </colItems>
  <formats count="1">
    <format dxfId="9">
      <pivotArea dataOnly="0" labelOnly="1" outline="0" fieldPosition="0">
        <references count="1">
          <reference field="6" count="0"/>
        </references>
      </pivotArea>
    </format>
  </formats>
  <pivotTableStyleInfo name="學期一覽樞紐分析表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每個平日的課程清單和開始時間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課程清單表格" displayName="課程清單表格" ref="B2:J9" dataDxfId="45">
  <tableColumns count="9">
    <tableColumn id="1" xr3:uid="{00000000-0010-0000-0000-000001000000}" name="課程編號" totalsRowLabel="合計" dataDxfId="44" totalsRowDxfId="21"/>
    <tableColumn id="2" xr3:uid="{00000000-0010-0000-0000-000002000000}" name="姓名" dataDxfId="43" totalsRowDxfId="22"/>
    <tableColumn id="3" xr3:uid="{00000000-0010-0000-0000-000003000000}" name="講師" dataDxfId="42" totalsRowDxfId="23"/>
    <tableColumn id="4" xr3:uid="{00000000-0010-0000-0000-000004000000}" name="星期幾" dataDxfId="41" totalsRowDxfId="24"/>
    <tableColumn id="5" xr3:uid="{00000000-0010-0000-0000-000005000000}" name="年度" dataDxfId="40" totalsRowDxfId="25">
      <calculatedColumnFormula>YEAR(TODAY())</calculatedColumnFormula>
    </tableColumn>
    <tableColumn id="6" xr3:uid="{00000000-0010-0000-0000-000006000000}" name="學期" dataDxfId="39" totalsRowDxfId="26"/>
    <tableColumn id="7" xr3:uid="{00000000-0010-0000-0000-000007000000}" name="開始時間" dataDxfId="32" totalsRowDxfId="27"/>
    <tableColumn id="8" xr3:uid="{00000000-0010-0000-0000-000008000000}" name="結束時間" dataDxfId="31" totalsRowDxfId="28"/>
    <tableColumn id="9" xr3:uid="{00000000-0010-0000-0000-000009000000}" name="課程時間" totalsRowFunction="count" dataDxfId="30" totalsRowDxfId="29">
      <calculatedColumnFormula>IF(AND(ISNUMBER(課程清單表格[[#This Row],[結束時間]]),ISNUMBER(課程清單表格[[#This Row],[開始時間]])),課程清單表格[[#This Row],[結束時間]]-課程清單表格[[#This Row],[開始時間]],"")</calculatedColumnFormula>
    </tableColumn>
  </tableColumns>
  <tableStyleInfo name="學期一覽" showFirstColumn="0" showLastColumn="0" showRowStripes="1" showColumnStripes="0"/>
  <extLst>
    <ext xmlns:x14="http://schemas.microsoft.com/office/spreadsheetml/2009/9/main" uri="{504A1905-F514-4f6f-8877-14C23A59335A}">
      <x14:table altTextSummary="輸入課程識別碼、課程名稱、講師姓名、日期、年份、開始時間和結束時間。在此表格中選取 [學期名稱]。系統會自動計算持續時間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作業" displayName="作業" ref="B2:G9" totalsRowShown="0" dataDxfId="38">
  <autoFilter ref="B2:G9" xr:uid="{00000000-0009-0000-0100-000002000000}"/>
  <tableColumns count="6">
    <tableColumn id="1" xr3:uid="{00000000-0010-0000-0100-000001000000}" name="課程編號" dataDxfId="37"/>
    <tableColumn id="6" xr3:uid="{00000000-0010-0000-0100-000006000000}" name="姓名" dataDxfId="36">
      <calculatedColumnFormula>IFERROR(VLOOKUP(作業[[#This Row],[課程編號]],課程清單表格[],2,0),"")</calculatedColumnFormula>
    </tableColumn>
    <tableColumn id="2" xr3:uid="{00000000-0010-0000-0100-000002000000}" name="年度" dataDxfId="35">
      <calculatedColumnFormula>YEAR(TODAY())</calculatedColumnFormula>
    </tableColumn>
    <tableColumn id="3" xr3:uid="{00000000-0010-0000-0100-000003000000}" name="學期" dataDxfId="34"/>
    <tableColumn id="4" xr3:uid="{00000000-0010-0000-0100-000004000000}" name="項目說明" dataDxfId="33"/>
    <tableColumn id="5" xr3:uid="{00000000-0010-0000-0100-000005000000}" name="截止日期" dataCellStyle="日期"/>
  </tableColumns>
  <tableStyleInfo name="學期一覽" showFirstColumn="0" showLastColumn="0" showRowStripes="1" showColumnStripes="0"/>
  <extLst>
    <ext xmlns:x14="http://schemas.microsoft.com/office/spreadsheetml/2009/9/main" uri="{504A1905-F514-4f6f-8877-14C23A59335A}">
      <x14:table altTextSummary="選取 [課程識別碼] 和 [學期名稱]，然後在此表格中輸入年份、項目說明和期限。系統會自動更新名稱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defaultRowHeight="30" customHeight="1" x14ac:dyDescent="0.25"/>
  <cols>
    <col min="1" max="1" width="2.77734375" customWidth="1"/>
    <col min="2" max="2" width="13.44140625" customWidth="1"/>
    <col min="3" max="3" width="35.5546875" customWidth="1"/>
    <col min="4" max="4" width="19.6640625" customWidth="1"/>
    <col min="5" max="5" width="13.77734375" customWidth="1"/>
    <col min="6" max="6" width="10" customWidth="1"/>
    <col min="7" max="7" width="12.5546875" customWidth="1"/>
    <col min="8" max="9" width="14.88671875" customWidth="1"/>
    <col min="10" max="10" width="11.77734375" customWidth="1"/>
    <col min="11" max="11" width="3.6640625" customWidth="1"/>
    <col min="12" max="12" width="31.77734375" customWidth="1"/>
  </cols>
  <sheetData>
    <row r="1" spans="2:12" ht="50.25" customHeight="1" x14ac:dyDescent="0.55000000000000004">
      <c r="B1" s="32" t="s">
        <v>0</v>
      </c>
      <c r="C1" s="32"/>
      <c r="D1" s="32"/>
      <c r="E1" s="32"/>
      <c r="F1" s="32"/>
      <c r="G1" s="32"/>
      <c r="H1" s="32"/>
      <c r="I1" s="32"/>
      <c r="J1" s="32"/>
    </row>
    <row r="2" spans="2:12" ht="30" customHeight="1" x14ac:dyDescent="0.25">
      <c r="B2" s="5" t="s">
        <v>1</v>
      </c>
      <c r="C2" s="5" t="s">
        <v>6</v>
      </c>
      <c r="D2" s="5" t="s">
        <v>11</v>
      </c>
      <c r="E2" s="5" t="s">
        <v>16</v>
      </c>
      <c r="F2" s="5" t="s">
        <v>22</v>
      </c>
      <c r="G2" s="5" t="s">
        <v>23</v>
      </c>
      <c r="H2" s="15" t="s">
        <v>25</v>
      </c>
      <c r="I2" s="15" t="s">
        <v>26</v>
      </c>
      <c r="J2" s="5" t="s">
        <v>27</v>
      </c>
    </row>
    <row r="3" spans="2:12" ht="30" customHeight="1" x14ac:dyDescent="0.25">
      <c r="B3" s="9" t="s">
        <v>2</v>
      </c>
      <c r="C3" s="9" t="s">
        <v>7</v>
      </c>
      <c r="D3" s="9" t="s">
        <v>12</v>
      </c>
      <c r="E3" s="9" t="s">
        <v>17</v>
      </c>
      <c r="F3" s="9">
        <f ca="1">YEAR(TODAY())</f>
        <v>2019</v>
      </c>
      <c r="G3" s="9" t="s">
        <v>24</v>
      </c>
      <c r="H3" s="38">
        <v>0.58333333333333337</v>
      </c>
      <c r="I3" s="38">
        <v>0.64583333333333337</v>
      </c>
      <c r="J3" s="39">
        <f>IF(AND(ISNUMBER(課程清單表格[[#This Row],[結束時間]]),ISNUMBER(課程清單表格[[#This Row],[開始時間]])),課程清單表格[[#This Row],[結束時間]]-課程清單表格[[#This Row],[開始時間]],"")</f>
        <v>6.25E-2</v>
      </c>
      <c r="L3" s="33"/>
    </row>
    <row r="4" spans="2:12" ht="30" customHeight="1" x14ac:dyDescent="0.25">
      <c r="B4" s="9" t="s">
        <v>2</v>
      </c>
      <c r="C4" s="9" t="s">
        <v>7</v>
      </c>
      <c r="D4" s="9" t="s">
        <v>12</v>
      </c>
      <c r="E4" s="9" t="s">
        <v>18</v>
      </c>
      <c r="F4" s="9">
        <f t="shared" ref="F4:F9" ca="1" si="0">YEAR(TODAY())</f>
        <v>2019</v>
      </c>
      <c r="G4" s="9" t="s">
        <v>24</v>
      </c>
      <c r="H4" s="38">
        <v>0.58333333333333337</v>
      </c>
      <c r="I4" s="38">
        <v>0.64583333333333337</v>
      </c>
      <c r="J4" s="39">
        <f>IF(AND(ISNUMBER(課程清單表格[[#This Row],[結束時間]]),ISNUMBER(課程清單表格[[#This Row],[開始時間]])),課程清單表格[[#This Row],[結束時間]]-課程清單表格[[#This Row],[開始時間]],"")</f>
        <v>6.25E-2</v>
      </c>
      <c r="L4" s="33"/>
    </row>
    <row r="5" spans="2:12" ht="30" customHeight="1" x14ac:dyDescent="0.25">
      <c r="B5" s="9" t="s">
        <v>3</v>
      </c>
      <c r="C5" s="9" t="s">
        <v>8</v>
      </c>
      <c r="D5" s="9" t="s">
        <v>13</v>
      </c>
      <c r="E5" s="9" t="s">
        <v>19</v>
      </c>
      <c r="F5" s="9">
        <f t="shared" ca="1" si="0"/>
        <v>2019</v>
      </c>
      <c r="G5" s="9" t="s">
        <v>24</v>
      </c>
      <c r="H5" s="38">
        <v>0.41666666666666669</v>
      </c>
      <c r="I5" s="38">
        <v>0.47916666666666669</v>
      </c>
      <c r="J5" s="39">
        <f>IF(AND(ISNUMBER(課程清單表格[[#This Row],[結束時間]]),ISNUMBER(課程清單表格[[#This Row],[開始時間]])),課程清單表格[[#This Row],[結束時間]]-課程清單表格[[#This Row],[開始時間]],"")</f>
        <v>6.25E-2</v>
      </c>
      <c r="L5" s="33"/>
    </row>
    <row r="6" spans="2:12" ht="30" customHeight="1" x14ac:dyDescent="0.25">
      <c r="B6" s="9" t="s">
        <v>3</v>
      </c>
      <c r="C6" s="9" t="s">
        <v>8</v>
      </c>
      <c r="D6" s="9" t="s">
        <v>13</v>
      </c>
      <c r="E6" s="9" t="s">
        <v>20</v>
      </c>
      <c r="F6" s="9">
        <f t="shared" ca="1" si="0"/>
        <v>2019</v>
      </c>
      <c r="G6" s="9" t="s">
        <v>24</v>
      </c>
      <c r="H6" s="38">
        <v>0.41666666666666669</v>
      </c>
      <c r="I6" s="38">
        <v>0.47916666666666669</v>
      </c>
      <c r="J6" s="39">
        <f>IF(AND(ISNUMBER(課程清單表格[[#This Row],[結束時間]]),ISNUMBER(課程清單表格[[#This Row],[開始時間]])),課程清單表格[[#This Row],[結束時間]]-課程清單表格[[#This Row],[開始時間]],"")</f>
        <v>6.25E-2</v>
      </c>
      <c r="L6" s="33"/>
    </row>
    <row r="7" spans="2:12" ht="30" customHeight="1" x14ac:dyDescent="0.25">
      <c r="B7" s="9" t="s">
        <v>4</v>
      </c>
      <c r="C7" s="9" t="s">
        <v>9</v>
      </c>
      <c r="D7" s="9" t="s">
        <v>14</v>
      </c>
      <c r="E7" s="9" t="s">
        <v>17</v>
      </c>
      <c r="F7" s="9">
        <f t="shared" ca="1" si="0"/>
        <v>2019</v>
      </c>
      <c r="G7" s="9" t="s">
        <v>24</v>
      </c>
      <c r="H7" s="38">
        <v>0.45833333333333331</v>
      </c>
      <c r="I7" s="38">
        <v>0.5</v>
      </c>
      <c r="J7" s="39">
        <f>IF(AND(ISNUMBER(課程清單表格[[#This Row],[結束時間]]),ISNUMBER(課程清單表格[[#This Row],[開始時間]])),課程清單表格[[#This Row],[結束時間]]-課程清單表格[[#This Row],[開始時間]],"")</f>
        <v>4.1666666666666685E-2</v>
      </c>
      <c r="L7" s="33"/>
    </row>
    <row r="8" spans="2:12" ht="30" customHeight="1" x14ac:dyDescent="0.25">
      <c r="B8" s="9" t="s">
        <v>4</v>
      </c>
      <c r="C8" s="9" t="s">
        <v>9</v>
      </c>
      <c r="D8" s="9" t="s">
        <v>14</v>
      </c>
      <c r="E8" s="9" t="s">
        <v>18</v>
      </c>
      <c r="F8" s="9">
        <f t="shared" ca="1" si="0"/>
        <v>2019</v>
      </c>
      <c r="G8" s="9" t="s">
        <v>24</v>
      </c>
      <c r="H8" s="38">
        <v>0.45833333333333331</v>
      </c>
      <c r="I8" s="38">
        <v>0.5</v>
      </c>
      <c r="J8" s="39">
        <f>IF(AND(ISNUMBER(課程清單表格[[#This Row],[結束時間]]),ISNUMBER(課程清單表格[[#This Row],[開始時間]])),課程清單表格[[#This Row],[結束時間]]-課程清單表格[[#This Row],[開始時間]],"")</f>
        <v>4.1666666666666685E-2</v>
      </c>
      <c r="L8" s="33"/>
    </row>
    <row r="9" spans="2:12" ht="30" customHeight="1" x14ac:dyDescent="0.25">
      <c r="B9" s="9" t="s">
        <v>5</v>
      </c>
      <c r="C9" s="9" t="s">
        <v>10</v>
      </c>
      <c r="D9" s="9" t="s">
        <v>15</v>
      </c>
      <c r="E9" s="9" t="s">
        <v>21</v>
      </c>
      <c r="F9" s="9">
        <f t="shared" ca="1" si="0"/>
        <v>2019</v>
      </c>
      <c r="G9" s="9" t="s">
        <v>24</v>
      </c>
      <c r="H9" s="38">
        <v>0.41666666666666669</v>
      </c>
      <c r="I9" s="38">
        <v>0.45833333333333331</v>
      </c>
      <c r="J9" s="39">
        <f>IF(AND(ISNUMBER(課程清單表格[[#This Row],[結束時間]]),ISNUMBER(課程清單表格[[#This Row],[開始時間]])),課程清單表格[[#This Row],[結束時間]]-課程清單表格[[#This Row],[開始時間]],"")</f>
        <v>4.166666666666663E-2</v>
      </c>
    </row>
  </sheetData>
  <mergeCells count="2">
    <mergeCell ref="B1:J1"/>
    <mergeCell ref="L3:L8"/>
  </mergeCells>
  <phoneticPr fontId="1" type="noConversion"/>
  <dataValidations count="13">
    <dataValidation allowBlank="1" showInputMessage="1" showErrorMessage="1" prompt="在此工作表中建立課程清單。在 [課程清單] 表格中輸入詳細資料。在其他工作表中輸入期限、每週課表和學期行事曆。儲存格 L3 為提示" sqref="A1" xr:uid="{00000000-0002-0000-0000-000000000000}"/>
    <dataValidation allowBlank="1" showInputMessage="1" showErrorMessage="1" prompt="此儲存格為此工作表的標題" sqref="B1:J1" xr:uid="{00000000-0002-0000-0000-000001000000}"/>
    <dataValidation allowBlank="1" showInputMessage="1" showErrorMessage="1" prompt="在此標題下方的欄中輸入課程識別碼" sqref="B2" xr:uid="{00000000-0002-0000-0000-000002000000}"/>
    <dataValidation allowBlank="1" showInputMessage="1" showErrorMessage="1" prompt="在此標題下方的欄中輸入課程名稱" sqref="C2" xr:uid="{00000000-0002-0000-0000-000003000000}"/>
    <dataValidation allowBlank="1" showInputMessage="1" showErrorMessage="1" prompt="在此標題下方的欄中輸入講師姓名" sqref="D2" xr:uid="{00000000-0002-0000-0000-000004000000}"/>
    <dataValidation allowBlank="1" showInputMessage="1" showErrorMessage="1" prompt="在此標題下方的欄中輸入日期" sqref="E2" xr:uid="{00000000-0002-0000-0000-000005000000}"/>
    <dataValidation allowBlank="1" showInputMessage="1" showErrorMessage="1" prompt="在此標題下方的欄中輸入年份" sqref="F2" xr:uid="{00000000-0002-0000-0000-000006000000}"/>
    <dataValidation allowBlank="1" showInputMessage="1" showErrorMessage="1" prompt="在此標題下方的欄中選取學期名稱。按下 ALT+向下鍵來查看選項，然後按向下鍵和 ENTER 來選取項目 " sqref="G2" xr:uid="{00000000-0002-0000-0000-000007000000}"/>
    <dataValidation allowBlank="1" showInputMessage="1" showErrorMessage="1" prompt="在此標題下方的欄中輸入開始時間" sqref="H2" xr:uid="{00000000-0002-0000-0000-000008000000}"/>
    <dataValidation allowBlank="1" showInputMessage="1" showErrorMessage="1" prompt="在此標題下方的欄中輸入結束時間" sqref="I2" xr:uid="{00000000-0002-0000-0000-000009000000}"/>
    <dataValidation allowBlank="1" showInputMessage="1" showErrorMessage="1" prompt="此標題下方的欄中會自動持續時間" sqref="J2" xr:uid="{00000000-0002-0000-0000-00000A000000}"/>
    <dataValidation type="list" errorStyle="warning" allowBlank="1" showInputMessage="1" showErrorMessage="1" error="從清單中選取學期名稱。選取 [取消]，按 ALT+向下鍵來查看選項，然後按向下鍵和 ENTER 來選取選項" sqref="G3:G9" xr:uid="{00000000-0002-0000-0000-00000B000000}">
      <formula1>"秋季,冬季,春季,夏季"</formula1>
    </dataValidation>
    <dataValidation allowBlank="1" showInputMessage="1" showErrorMessage="1" prompt="課程清單提示：_x000a__x000a_在此表格中輸入您的各個別課程。課程持續時間會自動更新" sqref="L3:L8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defaultRowHeight="30" customHeight="1" x14ac:dyDescent="0.25"/>
  <cols>
    <col min="1" max="1" width="2.77734375" customWidth="1"/>
    <col min="2" max="2" width="14.109375" style="4" customWidth="1"/>
    <col min="3" max="3" width="38.88671875" style="4" customWidth="1"/>
    <col min="4" max="4" width="8.88671875" style="4" customWidth="1"/>
    <col min="5" max="5" width="14" style="4" customWidth="1"/>
    <col min="6" max="6" width="28.88671875" style="4" customWidth="1"/>
    <col min="7" max="7" width="15.109375" style="4" customWidth="1"/>
    <col min="8" max="8" width="3.6640625" customWidth="1"/>
    <col min="9" max="9" width="31.77734375" customWidth="1"/>
  </cols>
  <sheetData>
    <row r="1" spans="2:9" ht="50.25" customHeight="1" x14ac:dyDescent="0.55000000000000004">
      <c r="B1" s="32" t="s">
        <v>28</v>
      </c>
      <c r="C1" s="32"/>
      <c r="D1" s="32"/>
      <c r="E1" s="32"/>
      <c r="F1" s="32"/>
      <c r="G1" s="32"/>
    </row>
    <row r="2" spans="2:9" ht="30" customHeight="1" x14ac:dyDescent="0.25">
      <c r="B2" s="5" t="s">
        <v>1</v>
      </c>
      <c r="C2" s="5" t="s">
        <v>6</v>
      </c>
      <c r="D2" s="5" t="s">
        <v>22</v>
      </c>
      <c r="E2" s="5" t="s">
        <v>23</v>
      </c>
      <c r="F2" s="5" t="s">
        <v>29</v>
      </c>
      <c r="G2" s="5" t="s">
        <v>28</v>
      </c>
    </row>
    <row r="3" spans="2:9" ht="30" customHeight="1" x14ac:dyDescent="0.25">
      <c r="B3" s="9" t="s">
        <v>3</v>
      </c>
      <c r="C3" s="9" t="str">
        <f>IFERROR(VLOOKUP(作業[[#This Row],[課程編號]],課程清單表格[],2,0),"")</f>
        <v>作文</v>
      </c>
      <c r="D3" s="9">
        <f ca="1">YEAR(TODAY())</f>
        <v>2019</v>
      </c>
      <c r="E3" s="9" t="s">
        <v>24</v>
      </c>
      <c r="F3" s="9" t="s">
        <v>30</v>
      </c>
      <c r="G3" s="17">
        <f ca="1">DATE(YEAR(TODAY()),1,15)</f>
        <v>43480</v>
      </c>
      <c r="I3" s="33"/>
    </row>
    <row r="4" spans="2:9" ht="30" customHeight="1" x14ac:dyDescent="0.25">
      <c r="B4" s="9" t="s">
        <v>2</v>
      </c>
      <c r="C4" s="9" t="str">
        <f>IFERROR(VLOOKUP(作業[[#This Row],[課程編號]],課程清單表格[],2,0),"")</f>
        <v>電腦應用程式的簡介</v>
      </c>
      <c r="D4" s="9">
        <f t="shared" ref="D4:D9" ca="1" si="0">YEAR(TODAY())</f>
        <v>2019</v>
      </c>
      <c r="E4" s="9" t="s">
        <v>24</v>
      </c>
      <c r="F4" s="9" t="s">
        <v>31</v>
      </c>
      <c r="G4" s="17">
        <f ca="1">DATE(YEAR(TODAY()),2,4)</f>
        <v>43500</v>
      </c>
      <c r="I4" s="33"/>
    </row>
    <row r="5" spans="2:9" ht="30" customHeight="1" x14ac:dyDescent="0.25">
      <c r="B5" s="9" t="s">
        <v>3</v>
      </c>
      <c r="C5" s="9" t="str">
        <f>IFERROR(VLOOKUP(作業[[#This Row],[課程編號]],課程清單表格[],2,0),"")</f>
        <v>作文</v>
      </c>
      <c r="D5" s="9">
        <f t="shared" ca="1" si="0"/>
        <v>2019</v>
      </c>
      <c r="E5" s="9" t="s">
        <v>24</v>
      </c>
      <c r="F5" s="9" t="s">
        <v>32</v>
      </c>
      <c r="G5" s="17">
        <f ca="1">DATE(YEAR(TODAY()),2,5)</f>
        <v>43501</v>
      </c>
      <c r="I5" s="33"/>
    </row>
    <row r="6" spans="2:9" ht="30" customHeight="1" x14ac:dyDescent="0.25">
      <c r="B6" s="9" t="s">
        <v>2</v>
      </c>
      <c r="C6" s="9" t="str">
        <f>IFERROR(VLOOKUP(作業[[#This Row],[課程編號]],課程清單表格[],2,0),"")</f>
        <v>電腦應用程式的簡介</v>
      </c>
      <c r="D6" s="9">
        <f t="shared" ca="1" si="0"/>
        <v>2019</v>
      </c>
      <c r="E6" s="9" t="s">
        <v>24</v>
      </c>
      <c r="F6" s="9" t="s">
        <v>33</v>
      </c>
      <c r="G6" s="17">
        <f ca="1">DATE(YEAR(TODAY()),2,18)</f>
        <v>43514</v>
      </c>
      <c r="I6" s="33"/>
    </row>
    <row r="7" spans="2:9" ht="30" customHeight="1" x14ac:dyDescent="0.25">
      <c r="B7" s="9" t="s">
        <v>2</v>
      </c>
      <c r="C7" s="9" t="str">
        <f>IFERROR(VLOOKUP(作業[[#This Row],[課程編號]],課程清單表格[],2,0),"")</f>
        <v>電腦應用程式的簡介</v>
      </c>
      <c r="D7" s="9">
        <f t="shared" ca="1" si="0"/>
        <v>2019</v>
      </c>
      <c r="E7" s="9" t="s">
        <v>24</v>
      </c>
      <c r="F7" s="9" t="s">
        <v>34</v>
      </c>
      <c r="G7" s="17">
        <f ca="1">DATE(YEAR(TODAY()),3,11)</f>
        <v>43535</v>
      </c>
      <c r="I7" s="33"/>
    </row>
    <row r="8" spans="2:9" ht="30" customHeight="1" x14ac:dyDescent="0.25">
      <c r="B8" s="9" t="s">
        <v>3</v>
      </c>
      <c r="C8" s="9" t="str">
        <f>IFERROR(VLOOKUP(作業[[#This Row],[課程編號]],課程清單表格[],2,0),"")</f>
        <v>作文</v>
      </c>
      <c r="D8" s="9">
        <f t="shared" ca="1" si="0"/>
        <v>2019</v>
      </c>
      <c r="E8" s="9" t="s">
        <v>24</v>
      </c>
      <c r="F8" s="9" t="s">
        <v>31</v>
      </c>
      <c r="G8" s="17">
        <f ca="1">DATE(YEAR(TODAY()),3,17)</f>
        <v>43541</v>
      </c>
      <c r="I8" s="33"/>
    </row>
    <row r="9" spans="2:9" ht="30" customHeight="1" x14ac:dyDescent="0.25">
      <c r="B9" s="9" t="s">
        <v>3</v>
      </c>
      <c r="C9" s="9" t="str">
        <f>IFERROR(VLOOKUP(作業[[#This Row],[課程編號]],課程清單表格[],2,0),"")</f>
        <v>作文</v>
      </c>
      <c r="D9" s="9">
        <f t="shared" ca="1" si="0"/>
        <v>2019</v>
      </c>
      <c r="E9" s="9" t="s">
        <v>24</v>
      </c>
      <c r="F9" s="9" t="s">
        <v>34</v>
      </c>
      <c r="G9" s="17">
        <f ca="1">DATE(YEAR(TODAY()),4,2)</f>
        <v>43557</v>
      </c>
    </row>
  </sheetData>
  <dataConsolidate/>
  <mergeCells count="2">
    <mergeCell ref="B1:G1"/>
    <mergeCell ref="I3:I8"/>
  </mergeCells>
  <phoneticPr fontId="1" type="noConversion"/>
  <dataValidations count="11">
    <dataValidation allowBlank="1" showInputMessage="1" showErrorMessage="1" prompt="在此工作表的 [作業] 表格中輸入期限。儲存格 I3 為提示_x000a_" sqref="A1" xr:uid="{00000000-0002-0000-0100-000001000000}"/>
    <dataValidation allowBlank="1" showInputMessage="1" showErrorMessage="1" prompt="此儲存格為此工作表的標題" sqref="B1:G1" xr:uid="{00000000-0002-0000-0100-000002000000}"/>
    <dataValidation allowBlank="1" showInputMessage="1" showErrorMessage="1" prompt="在此標題下方的欄中選取課程識別碼。按 ALT+向下鍵以顯示選項，然後按向下鍵和 ENTER 來選取選項。使用標題篩選來尋找定項目" sqref="B2" xr:uid="{00000000-0002-0000-0100-000003000000}"/>
    <dataValidation allowBlank="1" showInputMessage="1" showErrorMessage="1" prompt="此標題下方的欄中會自動更新課程名稱" sqref="C2" xr:uid="{00000000-0002-0000-0100-000004000000}"/>
    <dataValidation allowBlank="1" showInputMessage="1" showErrorMessage="1" prompt="在此標題下方的欄中輸入年份" sqref="D2" xr:uid="{00000000-0002-0000-0100-000005000000}"/>
    <dataValidation allowBlank="1" showInputMessage="1" showErrorMessage="1" prompt="在此標題下方的欄中選取學期名稱。按下 ALT+向下鍵來查看選項，然後按向下鍵和 ENTER 來選取項目" sqref="E2" xr:uid="{00000000-0002-0000-0100-000006000000}"/>
    <dataValidation allowBlank="1" showInputMessage="1" showErrorMessage="1" prompt="在此標題下方的欄中輸入項目描述" sqref="F2" xr:uid="{00000000-0002-0000-0100-000007000000}"/>
    <dataValidation allowBlank="1" showInputMessage="1" showErrorMessage="1" prompt="在此標題下方的欄中輸入到期日" sqref="G2" xr:uid="{00000000-0002-0000-0100-000008000000}"/>
    <dataValidation type="list" errorStyle="warning" allowBlank="1" showInputMessage="1" showErrorMessage="1" error="從清單中選取課程識別碼。選取 [取消]，按 ALT+向下鍵來查看選項，然後按向下鍵和 ENTER 來選取" sqref="B3:B9" xr:uid="{00000000-0002-0000-0100-000009000000}">
      <formula1>ClassList</formula1>
    </dataValidation>
    <dataValidation type="list" errorStyle="warning" allowBlank="1" showInputMessage="1" showErrorMessage="1" error="從清單中選取學期名稱。選取 [取消]，按 ALT+向下鍵來查看選項，然後按向下鍵和 ENTER 來選取選項" sqref="E3:E9" xr:uid="{00000000-0002-0000-0100-00000A000000}">
      <formula1>"秋季,冬季,春季,夏季"</formula1>
    </dataValidation>
    <dataValidation allowBlank="1" showInputMessage="1" showErrorMessage="1" prompt="作業資料輸入提示：_x000a__x000a_選取課程識別碼。將會自動填入課程名稱。_x000a__x000a_更新 [課程清單] 工作表後，請重新整理每週排程以查看這些變更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defaultRowHeight="30" customHeight="1" x14ac:dyDescent="0.25"/>
  <cols>
    <col min="1" max="1" width="2.77734375" customWidth="1"/>
    <col min="2" max="2" width="18.88671875" customWidth="1"/>
    <col min="3" max="3" width="15.6640625" style="14" customWidth="1"/>
    <col min="4" max="4" width="27.44140625" customWidth="1"/>
    <col min="5" max="5" width="3.6640625" customWidth="1"/>
    <col min="6" max="6" width="31.77734375" customWidth="1"/>
    <col min="7" max="7" width="33" customWidth="1"/>
    <col min="8" max="9" width="29.21875" customWidth="1"/>
  </cols>
  <sheetData>
    <row r="1" spans="2:6" ht="50.25" customHeight="1" x14ac:dyDescent="0.55000000000000004">
      <c r="B1" s="32" t="s">
        <v>35</v>
      </c>
      <c r="C1" s="32"/>
      <c r="D1" s="32"/>
    </row>
    <row r="2" spans="2:6" ht="15" x14ac:dyDescent="0.25">
      <c r="B2" s="10" t="s">
        <v>16</v>
      </c>
      <c r="C2" s="10" t="s">
        <v>25</v>
      </c>
      <c r="D2" s="10" t="s">
        <v>6</v>
      </c>
    </row>
    <row r="3" spans="2:6" ht="30" customHeight="1" x14ac:dyDescent="0.25">
      <c r="B3" s="16" t="s">
        <v>17</v>
      </c>
      <c r="C3" s="40">
        <v>0.45833333333333331</v>
      </c>
      <c r="D3" s="16" t="s">
        <v>9</v>
      </c>
      <c r="F3" s="33"/>
    </row>
    <row r="4" spans="2:6" ht="30" customHeight="1" x14ac:dyDescent="0.25">
      <c r="C4" s="40">
        <v>0.58333333333333337</v>
      </c>
      <c r="D4" s="16" t="s">
        <v>7</v>
      </c>
      <c r="F4" s="33"/>
    </row>
    <row r="5" spans="2:6" ht="30" customHeight="1" x14ac:dyDescent="0.25">
      <c r="B5" s="16" t="s">
        <v>19</v>
      </c>
      <c r="C5" s="40">
        <v>0.41666666666666669</v>
      </c>
      <c r="D5" s="16" t="s">
        <v>8</v>
      </c>
      <c r="F5" s="33"/>
    </row>
    <row r="6" spans="2:6" ht="30" customHeight="1" x14ac:dyDescent="0.25">
      <c r="B6" s="16" t="s">
        <v>18</v>
      </c>
      <c r="C6" s="40">
        <v>0.45833333333333331</v>
      </c>
      <c r="D6" s="16" t="s">
        <v>9</v>
      </c>
      <c r="F6" s="33"/>
    </row>
    <row r="7" spans="2:6" ht="30" customHeight="1" x14ac:dyDescent="0.25">
      <c r="C7" s="40">
        <v>0.58333333333333337</v>
      </c>
      <c r="D7" s="16" t="s">
        <v>7</v>
      </c>
      <c r="F7" s="33"/>
    </row>
    <row r="8" spans="2:6" ht="30" customHeight="1" x14ac:dyDescent="0.25">
      <c r="B8" s="16" t="s">
        <v>20</v>
      </c>
      <c r="C8" s="40">
        <v>0.41666666666666669</v>
      </c>
      <c r="D8" s="16" t="s">
        <v>8</v>
      </c>
      <c r="F8" s="33"/>
    </row>
    <row r="9" spans="2:6" ht="30" customHeight="1" x14ac:dyDescent="0.25">
      <c r="B9" s="16" t="s">
        <v>21</v>
      </c>
      <c r="C9" s="40">
        <v>0.41666666666666669</v>
      </c>
      <c r="D9" s="16" t="s">
        <v>10</v>
      </c>
    </row>
    <row r="10" spans="2:6" ht="15" x14ac:dyDescent="0.25">
      <c r="C10"/>
    </row>
    <row r="11" spans="2:6" ht="15" x14ac:dyDescent="0.25">
      <c r="C11"/>
    </row>
    <row r="12" spans="2:6" ht="15" x14ac:dyDescent="0.25">
      <c r="C12"/>
    </row>
    <row r="13" spans="2:6" ht="15" x14ac:dyDescent="0.25">
      <c r="C13"/>
    </row>
    <row r="14" spans="2:6" ht="15" x14ac:dyDescent="0.25">
      <c r="C14"/>
    </row>
    <row r="15" spans="2:6" ht="15" x14ac:dyDescent="0.25">
      <c r="C15"/>
    </row>
    <row r="16" spans="2:6" ht="15" x14ac:dyDescent="0.25">
      <c r="C16"/>
    </row>
    <row r="17" spans="3:3" ht="15" x14ac:dyDescent="0.25">
      <c r="C17"/>
    </row>
    <row r="18" spans="3:3" ht="15" x14ac:dyDescent="0.25">
      <c r="C18"/>
    </row>
    <row r="19" spans="3:3" ht="15" x14ac:dyDescent="0.25">
      <c r="C19"/>
    </row>
    <row r="20" spans="3:3" ht="15" x14ac:dyDescent="0.25">
      <c r="C20"/>
    </row>
    <row r="21" spans="3:3" ht="15" x14ac:dyDescent="0.25">
      <c r="C21"/>
    </row>
  </sheetData>
  <mergeCells count="2">
    <mergeCell ref="B1:D1"/>
    <mergeCell ref="F3:F8"/>
  </mergeCells>
  <phoneticPr fontId="1" type="noConversion"/>
  <dataValidations count="3">
    <dataValidation allowBlank="1" showInputMessage="1" showErrorMessage="1" prompt="此工作表建立每週排程。系統會自動更新以儲存格 B2 做為開頭的樞紐分析表" sqref="A1" xr:uid="{00000000-0002-0000-0200-000000000000}"/>
    <dataValidation allowBlank="1" showInputMessage="1" showErrorMessage="1" prompt="此儲存格為此工作表的標題" sqref="B1:D1" xr:uid="{00000000-0002-0000-0200-000001000000}"/>
    <dataValidation allowBlank="1" showInputMessage="1" showErrorMessage="1" prompt="每週排程提示：_x000a__x000a_若要更新每週排程，請重新整理​​排程" sqref="F3:F8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A1:S17"/>
  <sheetViews>
    <sheetView showGridLines="0" zoomScaleNormal="100" workbookViewId="0"/>
  </sheetViews>
  <sheetFormatPr defaultRowHeight="24.95" customHeight="1" x14ac:dyDescent="0.25"/>
  <cols>
    <col min="1" max="1" width="3.6640625" style="11" customWidth="1"/>
    <col min="2" max="8" width="7.77734375" style="11" customWidth="1"/>
    <col min="9" max="9" width="2.77734375" style="11" customWidth="1"/>
    <col min="10" max="16" width="7.77734375" style="11" customWidth="1"/>
    <col min="17" max="17" width="1.77734375" style="11" customWidth="1"/>
    <col min="18" max="18" width="16.5546875" style="11" customWidth="1"/>
    <col min="19" max="19" width="31.77734375" style="11" customWidth="1"/>
    <col min="20" max="16384" width="8.88671875" style="11"/>
  </cols>
  <sheetData>
    <row r="1" spans="1:19" ht="50.25" customHeight="1" x14ac:dyDescent="0.55000000000000004">
      <c r="A1"/>
      <c r="B1" s="35" t="s">
        <v>36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/>
      <c r="R1"/>
    </row>
    <row r="2" spans="1:19" ht="29.25" customHeight="1" x14ac:dyDescent="0.25">
      <c r="A2"/>
      <c r="B2" s="36" t="str">
        <f ca="1">UPPER(TEXT(排程開始時間,"M月"))</f>
        <v>1月</v>
      </c>
      <c r="C2" s="36"/>
      <c r="D2" s="18">
        <f ca="1">DAY(DATE(YEAR(排程開始時間),MONTH(排程開始時間)+1,1)-1)</f>
        <v>31</v>
      </c>
      <c r="E2" s="18">
        <f ca="1">WEEKDAY(DATE(YEAR(排程開始時間),MONTH(排程開始時間),1),1)</f>
        <v>3</v>
      </c>
      <c r="F2" s="1"/>
      <c r="G2" s="1"/>
      <c r="H2" s="1"/>
      <c r="I2"/>
      <c r="J2" s="36" t="str">
        <f ca="1">UPPER(TEXT(DATE(ScheduleYear,MONTH(排程開始時間)+1,1),"M月"))</f>
        <v>2月</v>
      </c>
      <c r="K2" s="36"/>
      <c r="L2" s="19">
        <f ca="1">DAY(DATE(YEAR(排程開始時間),MONTH(排程開始時間)+2,1)-1)</f>
        <v>28</v>
      </c>
      <c r="M2" s="19">
        <f ca="1">WEEKDAY(DATE(YEAR(排程開始時間),MONTH(排程開始時間)+1,1),1)</f>
        <v>6</v>
      </c>
      <c r="N2" s="1"/>
      <c r="O2" s="1"/>
      <c r="P2" s="1"/>
      <c r="Q2"/>
      <c r="R2" s="1"/>
    </row>
    <row r="3" spans="1:19" ht="29.25" customHeight="1" x14ac:dyDescent="0.25">
      <c r="A3"/>
      <c r="B3" s="6" t="s">
        <v>37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  <c r="H3" s="8" t="s">
        <v>43</v>
      </c>
      <c r="I3"/>
      <c r="J3" s="6" t="s">
        <v>37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42</v>
      </c>
      <c r="P3" s="8" t="s">
        <v>43</v>
      </c>
      <c r="Q3"/>
      <c r="R3" s="2" t="s">
        <v>22</v>
      </c>
    </row>
    <row r="4" spans="1:19" ht="29.25" customHeight="1" x14ac:dyDescent="0.25">
      <c r="A4"/>
      <c r="B4" s="20" t="str">
        <f ca="1">IF($E$2=COLUMN(A$2),1,IF(A4&gt;0,A4+1,""))</f>
        <v/>
      </c>
      <c r="C4" s="21" t="str">
        <f t="shared" ref="C4:H4" ca="1" si="0">IF($E$2=COLUMN(B$2),1,IF(AND(B4&gt;0,B4&lt;&gt;""),B4+1,""))</f>
        <v/>
      </c>
      <c r="D4" s="21">
        <f t="shared" ca="1" si="0"/>
        <v>1</v>
      </c>
      <c r="E4" s="21">
        <f t="shared" ca="1" si="0"/>
        <v>2</v>
      </c>
      <c r="F4" s="21">
        <f t="shared" ca="1" si="0"/>
        <v>3</v>
      </c>
      <c r="G4" s="21">
        <f t="shared" ca="1" si="0"/>
        <v>4</v>
      </c>
      <c r="H4" s="22">
        <f t="shared" ca="1" si="0"/>
        <v>5</v>
      </c>
      <c r="I4"/>
      <c r="J4" s="20" t="str">
        <f ca="1">IF(M$2=COLUMN(A$2),1,IF(I4&gt;0,I4+1,""))</f>
        <v/>
      </c>
      <c r="K4" s="21" t="str">
        <f ca="1">IF(M$2=COLUMN(B$2),1,IF(AND(J4&gt;0,J4&lt;&gt;""),J4+1,""))</f>
        <v/>
      </c>
      <c r="L4" s="21" t="str">
        <f ca="1">IF(M$2=COLUMN(C$2),1,IF(AND(K4&gt;0,K4&lt;&gt;""),K4+1,""))</f>
        <v/>
      </c>
      <c r="M4" s="21" t="str">
        <f ca="1">IF(M$2=COLUMN(D$2),1,IF(AND(L4&gt;0,L4&lt;&gt;""),L4+1,""))</f>
        <v/>
      </c>
      <c r="N4" s="21" t="str">
        <f ca="1">IF(M$2=COLUMN(E$2),1,IF(AND(M4&gt;0,M4&lt;&gt;""),M4+1,""))</f>
        <v/>
      </c>
      <c r="O4" s="21">
        <f ca="1">IF(M$2=COLUMN(F$2),1,IF(AND(N4&gt;0,N4&lt;&gt;""),N4+1,""))</f>
        <v>1</v>
      </c>
      <c r="P4" s="22">
        <f ca="1">IF(M$2=COLUMN(G$2),1,IF(AND(O4&gt;0,O4&lt;&gt;""),O4+1,""))</f>
        <v>2</v>
      </c>
      <c r="Q4"/>
      <c r="R4" s="3">
        <f ca="1">YEAR(TODAY())</f>
        <v>2019</v>
      </c>
      <c r="S4" s="34"/>
    </row>
    <row r="5" spans="1:19" ht="29.25" customHeight="1" x14ac:dyDescent="0.25">
      <c r="A5"/>
      <c r="B5" s="23">
        <f ca="1">H4+1</f>
        <v>6</v>
      </c>
      <c r="C5" s="24">
        <f ca="1">B5+1</f>
        <v>7</v>
      </c>
      <c r="D5" s="24">
        <f t="shared" ref="D5:H5" ca="1" si="1">C5+1</f>
        <v>8</v>
      </c>
      <c r="E5" s="24">
        <f t="shared" ca="1" si="1"/>
        <v>9</v>
      </c>
      <c r="F5" s="24">
        <f t="shared" ca="1" si="1"/>
        <v>10</v>
      </c>
      <c r="G5" s="24">
        <f t="shared" ca="1" si="1"/>
        <v>11</v>
      </c>
      <c r="H5" s="25">
        <f t="shared" ca="1" si="1"/>
        <v>12</v>
      </c>
      <c r="I5"/>
      <c r="J5" s="23">
        <f ca="1">P4+1</f>
        <v>3</v>
      </c>
      <c r="K5" s="24">
        <f t="shared" ref="K5:P7" ca="1" si="2">J5+1</f>
        <v>4</v>
      </c>
      <c r="L5" s="24">
        <f t="shared" ca="1" si="2"/>
        <v>5</v>
      </c>
      <c r="M5" s="24">
        <f t="shared" ca="1" si="2"/>
        <v>6</v>
      </c>
      <c r="N5" s="24">
        <f t="shared" ca="1" si="2"/>
        <v>7</v>
      </c>
      <c r="O5" s="24">
        <f t="shared" ca="1" si="2"/>
        <v>8</v>
      </c>
      <c r="P5" s="25">
        <f t="shared" ca="1" si="2"/>
        <v>9</v>
      </c>
      <c r="Q5"/>
      <c r="R5" s="2" t="s">
        <v>44</v>
      </c>
      <c r="S5" s="34"/>
    </row>
    <row r="6" spans="1:19" ht="29.25" customHeight="1" x14ac:dyDescent="0.25">
      <c r="A6"/>
      <c r="B6" s="23">
        <f t="shared" ref="B6:B7" ca="1" si="3">H5+1</f>
        <v>13</v>
      </c>
      <c r="C6" s="24">
        <f t="shared" ref="C6:H6" ca="1" si="4">B6+1</f>
        <v>14</v>
      </c>
      <c r="D6" s="24">
        <f t="shared" ca="1" si="4"/>
        <v>15</v>
      </c>
      <c r="E6" s="24">
        <f t="shared" ca="1" si="4"/>
        <v>16</v>
      </c>
      <c r="F6" s="24">
        <f t="shared" ca="1" si="4"/>
        <v>17</v>
      </c>
      <c r="G6" s="24">
        <f t="shared" ca="1" si="4"/>
        <v>18</v>
      </c>
      <c r="H6" s="25">
        <f t="shared" ca="1" si="4"/>
        <v>19</v>
      </c>
      <c r="I6"/>
      <c r="J6" s="23">
        <f ca="1">P5+1</f>
        <v>10</v>
      </c>
      <c r="K6" s="24">
        <f t="shared" ca="1" si="2"/>
        <v>11</v>
      </c>
      <c r="L6" s="24">
        <f t="shared" ca="1" si="2"/>
        <v>12</v>
      </c>
      <c r="M6" s="24">
        <f t="shared" ca="1" si="2"/>
        <v>13</v>
      </c>
      <c r="N6" s="24">
        <f t="shared" ca="1" si="2"/>
        <v>14</v>
      </c>
      <c r="O6" s="24">
        <f t="shared" ca="1" si="2"/>
        <v>15</v>
      </c>
      <c r="P6" s="25">
        <f t="shared" ca="1" si="2"/>
        <v>16</v>
      </c>
      <c r="Q6"/>
      <c r="R6" s="26">
        <f ca="1">DATE(YEAR(TODAY()),1,6)</f>
        <v>43471</v>
      </c>
      <c r="S6" s="34"/>
    </row>
    <row r="7" spans="1:19" ht="29.25" customHeight="1" x14ac:dyDescent="0.25">
      <c r="A7"/>
      <c r="B7" s="23">
        <f t="shared" ca="1" si="3"/>
        <v>20</v>
      </c>
      <c r="C7" s="24">
        <f t="shared" ref="C7:H7" ca="1" si="5">B7+1</f>
        <v>21</v>
      </c>
      <c r="D7" s="24">
        <f t="shared" ca="1" si="5"/>
        <v>22</v>
      </c>
      <c r="E7" s="24">
        <f t="shared" ca="1" si="5"/>
        <v>23</v>
      </c>
      <c r="F7" s="24">
        <f t="shared" ca="1" si="5"/>
        <v>24</v>
      </c>
      <c r="G7" s="24">
        <f t="shared" ca="1" si="5"/>
        <v>25</v>
      </c>
      <c r="H7" s="25">
        <f t="shared" ca="1" si="5"/>
        <v>26</v>
      </c>
      <c r="I7"/>
      <c r="J7" s="23">
        <f ca="1">P6+1</f>
        <v>17</v>
      </c>
      <c r="K7" s="24">
        <f t="shared" ca="1" si="2"/>
        <v>18</v>
      </c>
      <c r="L7" s="24">
        <f t="shared" ca="1" si="2"/>
        <v>19</v>
      </c>
      <c r="M7" s="24">
        <f t="shared" ca="1" si="2"/>
        <v>20</v>
      </c>
      <c r="N7" s="24">
        <f t="shared" ca="1" si="2"/>
        <v>21</v>
      </c>
      <c r="O7" s="24">
        <f t="shared" ca="1" si="2"/>
        <v>22</v>
      </c>
      <c r="P7" s="25">
        <f t="shared" ca="1" si="2"/>
        <v>23</v>
      </c>
      <c r="Q7"/>
      <c r="R7" s="2" t="s">
        <v>45</v>
      </c>
      <c r="S7" s="34"/>
    </row>
    <row r="8" spans="1:19" ht="29.25" customHeight="1" x14ac:dyDescent="0.25">
      <c r="A8"/>
      <c r="B8" s="23">
        <f ca="1">IFERROR(IF(H7+1&gt;$D$2,"",H7+1),"")</f>
        <v>27</v>
      </c>
      <c r="C8" s="24">
        <f t="shared" ref="C8:H9" ca="1" si="6">IFERROR(IF(B8+1&gt;$D$2,"",B8+1),"")</f>
        <v>28</v>
      </c>
      <c r="D8" s="24">
        <f t="shared" ca="1" si="6"/>
        <v>29</v>
      </c>
      <c r="E8" s="24">
        <f t="shared" ca="1" si="6"/>
        <v>30</v>
      </c>
      <c r="F8" s="24">
        <f t="shared" ca="1" si="6"/>
        <v>31</v>
      </c>
      <c r="G8" s="24" t="str">
        <f t="shared" ca="1" si="6"/>
        <v/>
      </c>
      <c r="H8" s="25" t="str">
        <f t="shared" ca="1" si="6"/>
        <v/>
      </c>
      <c r="I8"/>
      <c r="J8" s="23">
        <f ca="1">IFERROR(IF(P7+1&gt;L$2,"",P7+1),"")</f>
        <v>24</v>
      </c>
      <c r="K8" s="24">
        <f ca="1">IFERROR(IF(J8+1&gt;L$2,"",J8+1),"")</f>
        <v>25</v>
      </c>
      <c r="L8" s="24">
        <f ca="1">IFERROR(IF(K8+1&gt;L$2,"",K8+1),"")</f>
        <v>26</v>
      </c>
      <c r="M8" s="24">
        <f ca="1">IFERROR(IF(L8+1&gt;L$2,"",L8+1),"")</f>
        <v>27</v>
      </c>
      <c r="N8" s="24">
        <f ca="1">IFERROR(IF(M8+1&gt;L$2,"",M8+1),"")</f>
        <v>28</v>
      </c>
      <c r="O8" s="24" t="str">
        <f ca="1">IFERROR(IF(N8+1&gt;L$2,"",N8+1),"")</f>
        <v/>
      </c>
      <c r="P8" s="25" t="str">
        <f ca="1">IFERROR(IF(O8+1&gt;L$2,"",O8+1),"")</f>
        <v/>
      </c>
      <c r="Q8"/>
      <c r="R8" s="26">
        <f ca="1">DATE(YEAR(TODAY()),4,25)</f>
        <v>43580</v>
      </c>
      <c r="S8" s="34"/>
    </row>
    <row r="9" spans="1:19" ht="29.25" customHeight="1" x14ac:dyDescent="0.25">
      <c r="A9"/>
      <c r="B9" s="27" t="str">
        <f ca="1">IFERROR(IF(H8+1&gt;$D$2,"",H8+1),"")</f>
        <v/>
      </c>
      <c r="C9" s="28" t="str">
        <f t="shared" ca="1" si="6"/>
        <v/>
      </c>
      <c r="D9" s="28" t="str">
        <f t="shared" ca="1" si="6"/>
        <v/>
      </c>
      <c r="E9" s="28" t="str">
        <f t="shared" ca="1" si="6"/>
        <v/>
      </c>
      <c r="F9" s="28" t="str">
        <f t="shared" ca="1" si="6"/>
        <v/>
      </c>
      <c r="G9" s="28" t="str">
        <f t="shared" ca="1" si="6"/>
        <v/>
      </c>
      <c r="H9" s="29" t="str">
        <f t="shared" ca="1" si="6"/>
        <v/>
      </c>
      <c r="I9"/>
      <c r="J9" s="27" t="str">
        <f ca="1">IFERROR(IF(P8+1&gt;L$2,"",P8+1),"")</f>
        <v/>
      </c>
      <c r="K9" s="28" t="str">
        <f ca="1">IFERROR(IF(J9+1&gt;L$2,"",J9+1),"")</f>
        <v/>
      </c>
      <c r="L9" s="28" t="str">
        <f ca="1">IFERROR(IF(K9+1&gt;L$2,"",K9+1),"")</f>
        <v/>
      </c>
      <c r="M9" s="28" t="str">
        <f ca="1">IFERROR(IF(L9+1&gt;L$2,"",L9+1),"")</f>
        <v/>
      </c>
      <c r="N9" s="28" t="str">
        <f ca="1">IFERROR(IF(M9+1&gt;L$2,"",M9+1),"")</f>
        <v/>
      </c>
      <c r="O9" s="28" t="str">
        <f ca="1">IFERROR(IF(N9+1&gt;L$2,"",N9+1),"")</f>
        <v/>
      </c>
      <c r="P9" s="29" t="str">
        <f ca="1">IFERROR(IF(O9+1&gt;L$2,"",O9+1),"")</f>
        <v/>
      </c>
      <c r="Q9"/>
      <c r="R9"/>
      <c r="S9" s="34"/>
    </row>
    <row r="10" spans="1:19" ht="29.25" customHeight="1" x14ac:dyDescent="0.25">
      <c r="A10"/>
      <c r="B10" s="37" t="str">
        <f ca="1">UPPER(TEXT(DATE(ScheduleYear,MONTH(排程開始時間)+2,1),"M月"))</f>
        <v>3月</v>
      </c>
      <c r="C10" s="37"/>
      <c r="D10" s="19">
        <f ca="1">DAY(DATE(YEAR(排程開始時間),MONTH(排程開始時間)+3,1)-1)</f>
        <v>31</v>
      </c>
      <c r="E10" s="19">
        <f ca="1">WEEKDAY(DATE(YEAR(排程開始時間),MONTH(排程開始時間)+2,1),1)</f>
        <v>6</v>
      </c>
      <c r="F10" s="12"/>
      <c r="G10" s="1"/>
      <c r="H10" s="1"/>
      <c r="I10"/>
      <c r="J10" s="37" t="str">
        <f ca="1">UPPER(TEXT(DATE(ScheduleYear,MONTH(排程開始時間)+3,1),"M月"))</f>
        <v>4月</v>
      </c>
      <c r="K10" s="37"/>
      <c r="L10" s="30">
        <f ca="1">DAY(DATE(YEAR(排程開始時間),MONTH(排程開始時間)+4,1)-1)</f>
        <v>30</v>
      </c>
      <c r="M10" s="30">
        <f ca="1">WEEKDAY(DATE(YEAR(排程開始時間),MONTH(排程開始時間)+3,1),1)</f>
        <v>2</v>
      </c>
      <c r="N10" s="1"/>
      <c r="O10" s="1"/>
      <c r="P10" s="1"/>
      <c r="Q10"/>
      <c r="R10" s="16"/>
    </row>
    <row r="11" spans="1:19" ht="29.25" customHeight="1" x14ac:dyDescent="0.25">
      <c r="A11"/>
      <c r="B11" s="6" t="s">
        <v>37</v>
      </c>
      <c r="C11" s="7" t="s">
        <v>38</v>
      </c>
      <c r="D11" s="7" t="s">
        <v>39</v>
      </c>
      <c r="E11" s="7" t="s">
        <v>40</v>
      </c>
      <c r="F11" s="7" t="s">
        <v>41</v>
      </c>
      <c r="G11" s="7" t="s">
        <v>42</v>
      </c>
      <c r="H11" s="8" t="s">
        <v>43</v>
      </c>
      <c r="I11"/>
      <c r="J11" s="6" t="s">
        <v>37</v>
      </c>
      <c r="K11" s="7" t="s">
        <v>38</v>
      </c>
      <c r="L11" s="7" t="s">
        <v>39</v>
      </c>
      <c r="M11" s="7" t="s">
        <v>40</v>
      </c>
      <c r="N11" s="7" t="s">
        <v>41</v>
      </c>
      <c r="O11" s="7" t="s">
        <v>42</v>
      </c>
      <c r="P11" s="8" t="s">
        <v>43</v>
      </c>
      <c r="Q11"/>
      <c r="R11"/>
    </row>
    <row r="12" spans="1:19" ht="29.25" customHeight="1" x14ac:dyDescent="0.25">
      <c r="A12"/>
      <c r="B12" s="20" t="str">
        <f ca="1">IF($E$10=COLUMN(A$2),1,IF(A12&gt;0,A12+1,""))</f>
        <v/>
      </c>
      <c r="C12" s="21" t="str">
        <f ca="1">IF($E$10=COLUMN(B$2),1,IF(AND(B12&gt;0,B12&lt;&gt;""),B12+1,""))</f>
        <v/>
      </c>
      <c r="D12" s="21" t="str">
        <f t="shared" ref="D12:H12" ca="1" si="7">IF($E$10=COLUMN(C$2),1,IF(AND(C12&gt;0,C12&lt;&gt;""),C12+1,""))</f>
        <v/>
      </c>
      <c r="E12" s="21" t="str">
        <f t="shared" ca="1" si="7"/>
        <v/>
      </c>
      <c r="F12" s="21" t="str">
        <f t="shared" ca="1" si="7"/>
        <v/>
      </c>
      <c r="G12" s="21">
        <f t="shared" ca="1" si="7"/>
        <v>1</v>
      </c>
      <c r="H12" s="31">
        <f t="shared" ca="1" si="7"/>
        <v>2</v>
      </c>
      <c r="I12" s="13"/>
      <c r="J12" s="20" t="str">
        <f ca="1">IF($M$10=COLUMN(A$2),1,IF(I12&gt;0,I12+1,""))</f>
        <v/>
      </c>
      <c r="K12" s="21">
        <f ca="1">IF($M$10=COLUMN(B$2),1,IF(AND(J12&gt;0,J12&lt;&gt;""),J12+1,""))</f>
        <v>1</v>
      </c>
      <c r="L12" s="21">
        <f t="shared" ref="L12:P12" ca="1" si="8">IF($M$10=COLUMN(C$2),1,IF(AND(K12&gt;0,K12&lt;&gt;""),K12+1,""))</f>
        <v>2</v>
      </c>
      <c r="M12" s="21">
        <f t="shared" ca="1" si="8"/>
        <v>3</v>
      </c>
      <c r="N12" s="21">
        <f t="shared" ca="1" si="8"/>
        <v>4</v>
      </c>
      <c r="O12" s="21">
        <f t="shared" ca="1" si="8"/>
        <v>5</v>
      </c>
      <c r="P12" s="22">
        <f t="shared" ca="1" si="8"/>
        <v>6</v>
      </c>
      <c r="Q12"/>
      <c r="R12"/>
    </row>
    <row r="13" spans="1:19" ht="29.25" customHeight="1" x14ac:dyDescent="0.25">
      <c r="A13"/>
      <c r="B13" s="23">
        <f ca="1">H12+1</f>
        <v>3</v>
      </c>
      <c r="C13" s="24">
        <f ca="1">B13+1</f>
        <v>4</v>
      </c>
      <c r="D13" s="24">
        <f t="shared" ref="D13:H13" ca="1" si="9">C13+1</f>
        <v>5</v>
      </c>
      <c r="E13" s="24">
        <f t="shared" ca="1" si="9"/>
        <v>6</v>
      </c>
      <c r="F13" s="24">
        <f t="shared" ca="1" si="9"/>
        <v>7</v>
      </c>
      <c r="G13" s="24">
        <f t="shared" ca="1" si="9"/>
        <v>8</v>
      </c>
      <c r="H13" s="25">
        <f t="shared" ca="1" si="9"/>
        <v>9</v>
      </c>
      <c r="I13"/>
      <c r="J13" s="23">
        <f ca="1">P12+1</f>
        <v>7</v>
      </c>
      <c r="K13" s="24">
        <f ca="1">J13+1</f>
        <v>8</v>
      </c>
      <c r="L13" s="24">
        <f t="shared" ref="L13:P13" ca="1" si="10">K13+1</f>
        <v>9</v>
      </c>
      <c r="M13" s="24">
        <f t="shared" ca="1" si="10"/>
        <v>10</v>
      </c>
      <c r="N13" s="24">
        <f t="shared" ca="1" si="10"/>
        <v>11</v>
      </c>
      <c r="O13" s="24">
        <f t="shared" ca="1" si="10"/>
        <v>12</v>
      </c>
      <c r="P13" s="25">
        <f t="shared" ca="1" si="10"/>
        <v>13</v>
      </c>
      <c r="Q13"/>
      <c r="R13"/>
    </row>
    <row r="14" spans="1:19" ht="29.25" customHeight="1" x14ac:dyDescent="0.25">
      <c r="A14"/>
      <c r="B14" s="23">
        <f t="shared" ref="B14:B15" ca="1" si="11">H13+1</f>
        <v>10</v>
      </c>
      <c r="C14" s="24">
        <f t="shared" ref="C14:H14" ca="1" si="12">B14+1</f>
        <v>11</v>
      </c>
      <c r="D14" s="24">
        <f t="shared" ca="1" si="12"/>
        <v>12</v>
      </c>
      <c r="E14" s="24">
        <f t="shared" ca="1" si="12"/>
        <v>13</v>
      </c>
      <c r="F14" s="24">
        <f t="shared" ca="1" si="12"/>
        <v>14</v>
      </c>
      <c r="G14" s="24">
        <f t="shared" ca="1" si="12"/>
        <v>15</v>
      </c>
      <c r="H14" s="25">
        <f t="shared" ca="1" si="12"/>
        <v>16</v>
      </c>
      <c r="I14"/>
      <c r="J14" s="23">
        <f t="shared" ref="J14:J15" ca="1" si="13">P13+1</f>
        <v>14</v>
      </c>
      <c r="K14" s="24">
        <f t="shared" ref="K14:P14" ca="1" si="14">J14+1</f>
        <v>15</v>
      </c>
      <c r="L14" s="24">
        <f t="shared" ca="1" si="14"/>
        <v>16</v>
      </c>
      <c r="M14" s="24">
        <f t="shared" ca="1" si="14"/>
        <v>17</v>
      </c>
      <c r="N14" s="24">
        <f t="shared" ca="1" si="14"/>
        <v>18</v>
      </c>
      <c r="O14" s="24">
        <f t="shared" ca="1" si="14"/>
        <v>19</v>
      </c>
      <c r="P14" s="25">
        <f t="shared" ca="1" si="14"/>
        <v>20</v>
      </c>
      <c r="Q14"/>
      <c r="R14"/>
    </row>
    <row r="15" spans="1:19" ht="29.25" customHeight="1" x14ac:dyDescent="0.25">
      <c r="A15"/>
      <c r="B15" s="23">
        <f t="shared" ca="1" si="11"/>
        <v>17</v>
      </c>
      <c r="C15" s="24">
        <f t="shared" ref="C15:H15" ca="1" si="15">B15+1</f>
        <v>18</v>
      </c>
      <c r="D15" s="24">
        <f t="shared" ca="1" si="15"/>
        <v>19</v>
      </c>
      <c r="E15" s="24">
        <f t="shared" ca="1" si="15"/>
        <v>20</v>
      </c>
      <c r="F15" s="24">
        <f t="shared" ca="1" si="15"/>
        <v>21</v>
      </c>
      <c r="G15" s="24">
        <f t="shared" ca="1" si="15"/>
        <v>22</v>
      </c>
      <c r="H15" s="25">
        <f t="shared" ca="1" si="15"/>
        <v>23</v>
      </c>
      <c r="I15"/>
      <c r="J15" s="23">
        <f t="shared" ca="1" si="13"/>
        <v>21</v>
      </c>
      <c r="K15" s="24">
        <f t="shared" ref="K15:P15" ca="1" si="16">J15+1</f>
        <v>22</v>
      </c>
      <c r="L15" s="24">
        <f t="shared" ca="1" si="16"/>
        <v>23</v>
      </c>
      <c r="M15" s="24">
        <f t="shared" ca="1" si="16"/>
        <v>24</v>
      </c>
      <c r="N15" s="24">
        <f t="shared" ca="1" si="16"/>
        <v>25</v>
      </c>
      <c r="O15" s="24">
        <f t="shared" ca="1" si="16"/>
        <v>26</v>
      </c>
      <c r="P15" s="25">
        <f t="shared" ca="1" si="16"/>
        <v>27</v>
      </c>
      <c r="Q15"/>
      <c r="R15"/>
    </row>
    <row r="16" spans="1:19" ht="29.25" customHeight="1" x14ac:dyDescent="0.25">
      <c r="A16"/>
      <c r="B16" s="23">
        <f ca="1">IFERROR(IF(H15+1&gt;$D$10,"",H15+1),"")</f>
        <v>24</v>
      </c>
      <c r="C16" s="24">
        <f ca="1">IFERROR(IF(B16+1&gt;$D$10,"",B16+1),"")</f>
        <v>25</v>
      </c>
      <c r="D16" s="24">
        <f t="shared" ref="D16:H16" ca="1" si="17">IFERROR(IF(C16+1&gt;$D$10,"",C16+1),"")</f>
        <v>26</v>
      </c>
      <c r="E16" s="24">
        <f t="shared" ca="1" si="17"/>
        <v>27</v>
      </c>
      <c r="F16" s="24">
        <f t="shared" ca="1" si="17"/>
        <v>28</v>
      </c>
      <c r="G16" s="24">
        <f t="shared" ca="1" si="17"/>
        <v>29</v>
      </c>
      <c r="H16" s="25">
        <f t="shared" ca="1" si="17"/>
        <v>30</v>
      </c>
      <c r="I16"/>
      <c r="J16" s="23">
        <f ca="1">IFERROR(IF(P15+1&gt;$L$10,"",P15+1),"")</f>
        <v>28</v>
      </c>
      <c r="K16" s="24">
        <f ca="1">IFERROR(IF(J16+1&gt;$L$10,"",J16+1),"")</f>
        <v>29</v>
      </c>
      <c r="L16" s="24">
        <f t="shared" ref="L16:P16" ca="1" si="18">IFERROR(IF(K16+1&gt;$L$10,"",K16+1),"")</f>
        <v>30</v>
      </c>
      <c r="M16" s="24" t="str">
        <f t="shared" ca="1" si="18"/>
        <v/>
      </c>
      <c r="N16" s="24" t="str">
        <f t="shared" ca="1" si="18"/>
        <v/>
      </c>
      <c r="O16" s="24" t="str">
        <f t="shared" ca="1" si="18"/>
        <v/>
      </c>
      <c r="P16" s="25" t="str">
        <f t="shared" ca="1" si="18"/>
        <v/>
      </c>
      <c r="Q16"/>
      <c r="R16"/>
    </row>
    <row r="17" spans="1:18" ht="29.25" customHeight="1" x14ac:dyDescent="0.25">
      <c r="A17"/>
      <c r="B17" s="27">
        <f ca="1">IFERROR(IF(H16+1&gt;$D$10,"",H16+1),"")</f>
        <v>31</v>
      </c>
      <c r="C17" s="28" t="str">
        <f ca="1">IFERROR(IF(B17+1&gt;$D$10,"",B17+1),"")</f>
        <v/>
      </c>
      <c r="D17" s="28" t="str">
        <f t="shared" ref="D17:H17" ca="1" si="19">IFERROR(IF(C17+1&gt;$D$10,"",C17+1),"")</f>
        <v/>
      </c>
      <c r="E17" s="28" t="str">
        <f t="shared" ca="1" si="19"/>
        <v/>
      </c>
      <c r="F17" s="28" t="str">
        <f t="shared" ca="1" si="19"/>
        <v/>
      </c>
      <c r="G17" s="28" t="str">
        <f t="shared" ca="1" si="19"/>
        <v/>
      </c>
      <c r="H17" s="29" t="str">
        <f t="shared" ca="1" si="19"/>
        <v/>
      </c>
      <c r="I17"/>
      <c r="J17" s="27" t="str">
        <f ca="1">IFERROR(IF(P16+1&gt;$L$10,"",P16+1),"")</f>
        <v/>
      </c>
      <c r="K17" s="28" t="str">
        <f ca="1">IFERROR(IF(J17+1&gt;$L$10,"",J17+1),"")</f>
        <v/>
      </c>
      <c r="L17" s="28" t="str">
        <f t="shared" ref="L17:P17" ca="1" si="20">IFERROR(IF(K17+1&gt;$L$10,"",K17+1),"")</f>
        <v/>
      </c>
      <c r="M17" s="28" t="str">
        <f t="shared" ca="1" si="20"/>
        <v/>
      </c>
      <c r="N17" s="28" t="str">
        <f t="shared" ca="1" si="20"/>
        <v/>
      </c>
      <c r="O17" s="28" t="str">
        <f t="shared" ca="1" si="20"/>
        <v/>
      </c>
      <c r="P17" s="29" t="str">
        <f t="shared" ca="1" si="20"/>
        <v/>
      </c>
      <c r="Q17"/>
      <c r="R17"/>
    </row>
  </sheetData>
  <mergeCells count="6">
    <mergeCell ref="S4:S9"/>
    <mergeCell ref="B1:P1"/>
    <mergeCell ref="B2:C2"/>
    <mergeCell ref="J2:K2"/>
    <mergeCell ref="B10:C10"/>
    <mergeCell ref="J10:K10"/>
  </mergeCells>
  <phoneticPr fontId="1" type="noConversion"/>
  <dataValidations xWindow="98" yWindow="315" count="23">
    <dataValidation allowBlank="1" showInputMessage="1" showErrorMessage="1" prompt="在此工作表中建立學期行事曆。在儲存格 R4 中輸入年份，儲存格 R6 中輸入開始日期，儲存格 R8 中輸入結束日期。四個月的行事曆會自動更新" sqref="A1" xr:uid="{00000000-0002-0000-0300-000000000000}"/>
    <dataValidation allowBlank="1" showInputMessage="1" showErrorMessage="1" prompt="在下方儲存格中輸入年份" sqref="R3" xr:uid="{00000000-0002-0000-0300-000001000000}"/>
    <dataValidation allowBlank="1" showInputMessage="1" showErrorMessage="1" prompt="在此儲存格中輸入年度" sqref="R4" xr:uid="{00000000-0002-0000-0300-000002000000}"/>
    <dataValidation allowBlank="1" showInputMessage="1" showErrorMessage="1" prompt="在下方儲存格中輸入開始日期" sqref="R5" xr:uid="{00000000-0002-0000-0300-000003000000}"/>
    <dataValidation allowBlank="1" showInputMessage="1" showErrorMessage="1" prompt="在此儲存格中輸入開始日期" sqref="R6" xr:uid="{00000000-0002-0000-0300-000004000000}"/>
    <dataValidation allowBlank="1" showInputMessage="1" showErrorMessage="1" prompt="在下方儲存格中輸入結束日期" sqref="R7" xr:uid="{00000000-0002-0000-0300-000005000000}"/>
    <dataValidation allowBlank="1" showInputMessage="1" showErrorMessage="1" prompt="在此儲存格中輸入結束日期" sqref="R8" xr:uid="{00000000-0002-0000-0300-000006000000}"/>
    <dataValidation allowBlank="1" showInputMessage="1" showErrorMessage="1" prompt="本月份行事曆在下方儲存格 B3 到 H9。下個月在儲存格 J3 到 P9。第三個月在儲存格 B11 到 H17。第四個月在儲存格 J11 到 P17" sqref="B2:C2" xr:uid="{00000000-0002-0000-0300-000007000000}"/>
    <dataValidation allowBlank="1" showInputMessage="1" showErrorMessage="1" prompt="儲存格 B3 到 H3 包含上方月份的星期名稱。此儲存格包含起始日" sqref="B3" xr:uid="{00000000-0002-0000-0300-000008000000}"/>
    <dataValidation allowBlank="1" showInputMessage="1" showErrorMessage="1" prompt="月份的行事曆日期將於儲存格 B4 到 H9 中自動更新。系統會使用 RGB 色彩 (R=222 G=56 B=0) 來醒目提示含有期限的日期  " sqref="B4" xr:uid="{00000000-0002-0000-0300-000009000000}"/>
    <dataValidation allowBlank="1" showInputMessage="1" showErrorMessage="1" prompt="下方儲存格為本月份的行事曆。儲存格 J3 到 P3 包含此行事曆的星期名稱" sqref="J2:K2" xr:uid="{00000000-0002-0000-0300-00000A000000}"/>
    <dataValidation allowBlank="1" showInputMessage="1" showErrorMessage="1" prompt="儲存格 J11 到 P11 包含上方月份的星期名稱。此儲存格包含起始日" sqref="J11" xr:uid="{00000000-0002-0000-0300-00000B000000}"/>
    <dataValidation allowBlank="1" showInputMessage="1" showErrorMessage="1" prompt="月份的行事曆日期將於儲存格 J4 到 P9 中自動更新。系統會使用 RGB 色彩 (R=222 G=56 B=0) 來醒目提示含有期限的日期  " sqref="J4" xr:uid="{00000000-0002-0000-0300-00000C000000}"/>
    <dataValidation allowBlank="1" showInputMessage="1" showErrorMessage="1" prompt="下方儲存格為本月份的行事曆。儲存格 B11 到 H11 包含此行事曆的星期名稱" sqref="B10:C10" xr:uid="{00000000-0002-0000-0300-00000D000000}"/>
    <dataValidation allowBlank="1" showInputMessage="1" showErrorMessage="1" prompt="月份的行事曆日期將於儲存格 B12 到 H17 中自動更新。系統會使用 RGB 色彩 (R=222 G=56 B=0) 來醒目提示含有期限的日期  " sqref="B12" xr:uid="{00000000-0002-0000-0300-00000E000000}"/>
    <dataValidation allowBlank="1" showInputMessage="1" showErrorMessage="1" prompt="下方儲存格為本月份的行事曆。儲存格 J11 到 P11 包含此行事曆的星期名稱_x000a_" sqref="J10:K10" xr:uid="{00000000-0002-0000-0300-00000F000000}"/>
    <dataValidation allowBlank="1" showInputMessage="1" showErrorMessage="1" prompt="月份的行事曆日期將於儲存格 J12 到 P17 中自動更新。系統會使用 RGB 色彩 (R=222 G=56 B=0) 來醒目提示含有期限的日期  " sqref="J12" xr:uid="{00000000-0002-0000-0300-000010000000}"/>
    <dataValidation allowBlank="1" showInputMessage="1" showErrorMessage="1" prompt="學期行事曆提示：_x000a__x000a_輸入年份、開始日期和結束日期以檢視四個月的排程。_x000a__x000a_含有期限的日期會以 R=222、G=56、B=0 顯示" sqref="S4:S9" xr:uid="{00000000-0002-0000-0300-000011000000}"/>
    <dataValidation allowBlank="1" showInputMessage="1" showErrorMessage="1" prompt="此儲存格為產生月份中特定日期的公式。請勿刪除此內容" sqref="D2 L2 D10 L10" xr:uid="{00000000-0002-0000-0300-000012000000}"/>
    <dataValidation allowBlank="1" showInputMessage="1" showErrorMessage="1" prompt="此儲存格為產生月份中星期的公式。請勿刪除此內容" sqref="E2 M2 E10 M10" xr:uid="{00000000-0002-0000-0300-000013000000}"/>
    <dataValidation allowBlank="1" showInputMessage="1" showErrorMessage="1" prompt="此儲存格為此工作表的標題。四個月的行事曆位於下方儲存格中。儲存格 S4 為提示" sqref="B1:P1" xr:uid="{00000000-0002-0000-0300-000014000000}"/>
    <dataValidation allowBlank="1" showInputMessage="1" showErrorMessage="1" prompt="儲存格 J3 到 P3 包含上方月份的星期名稱。此儲存格包含起始日" sqref="J3" xr:uid="{00000000-0002-0000-0300-000015000000}"/>
    <dataValidation allowBlank="1" showInputMessage="1" showErrorMessage="1" prompt="儲存格 B11 到 H11 包含上方月份的星期名稱。此儲存格包含起始日" sqref="B11" xr:uid="{00000000-0002-0000-0300-000016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(B12&lt;&gt;"")*(DATEVALUE($R$4&amp;"年"&amp;$B$10&amp;B12&amp;"日")&gt;=$R$6)*(DATEVALUE($R$4&amp;"年"&amp;$B$10&amp;B12&amp;"日")&lt;=$R$8)*(MATCH(DATEVALUE($R$4&amp;"年"&amp;$B$10&amp;B12&amp;"日"),期限!$G:$G,0)&gt;0)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(J12&lt;&gt;"")*(DATEVALUE($R$4&amp;"年"&amp;$J$10&amp;J12&amp;"日")&gt;=$R$6)*(DATEVALUE($R$4&amp;"年"&amp;$J$10&amp;J12&amp;"日")&lt;=$R$8)*(MATCH(DATEVALUE($R$4&amp;"年"&amp;$J$10&amp;J12&amp;"日"),期限!$G:$G,0)&gt;0)</xm:f>
            <x14:dxf>
              <font>
                <b/>
                <i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(B4&lt;&gt;"")*(DATEVALUE($R$4&amp;"年"&amp;$B$2&amp;B4&amp;"日")&gt;=$R$6)*(DATEVALUE($R$4&amp;"年"&amp;$B$2&amp;B4&amp;"日")&lt;=$R$8)*(MATCH(DATEVALUE($R$4&amp;"年"&amp;$B$2&amp;B4&amp;"日"),期限!$G:$G,0))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(J4&lt;&gt;"")*(DATEVALUE($R$4&amp;"年"&amp;$J$2&amp;J4&amp;"日")&gt;=$R$6)*(DATEVALUE($R$4&amp;"年"&amp;$J$2&amp;J4&amp;"日")&lt;=$R$8)*(MATCH(DATEVALUE($R$4&amp;"年"&amp;$J$2&amp;J4&amp;"日"),期限!$G:$G,0)&gt;0)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13</vt:i4>
      </vt:variant>
    </vt:vector>
  </HeadingPairs>
  <TitlesOfParts>
    <vt:vector size="17" baseType="lpstr">
      <vt:lpstr>課程清單</vt:lpstr>
      <vt:lpstr>期限</vt:lpstr>
      <vt:lpstr>每週排程</vt:lpstr>
      <vt:lpstr>學期行事曆</vt:lpstr>
      <vt:lpstr>ClassList</vt:lpstr>
      <vt:lpstr>DaysOfWeek</vt:lpstr>
      <vt:lpstr>每週排程!Print_Area</vt:lpstr>
      <vt:lpstr>期限!Print_Area</vt:lpstr>
      <vt:lpstr>課程清單!Print_Area</vt:lpstr>
      <vt:lpstr>學期行事曆!Print_Area</vt:lpstr>
      <vt:lpstr>每週排程!Print_Titles</vt:lpstr>
      <vt:lpstr>期限!Print_Titles</vt:lpstr>
      <vt:lpstr>課程清單!Print_Titles</vt:lpstr>
      <vt:lpstr>ScheduleYear</vt:lpstr>
      <vt:lpstr>排程結束時間</vt:lpstr>
      <vt:lpstr>排程開始時間</vt:lpstr>
      <vt:lpstr>排程學期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2018-02-18T21:40:39Z</dcterms:created>
  <dcterms:modified xsi:type="dcterms:W3CDTF">2019-05-27T08:36:44Z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2018-02-18T21:40:45.6617866Z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