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4AFEFDCC-3F44-4287-BE7A-EA4DD16DCE7B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个人月度预算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J54" i="1"/>
  <c r="J53" i="1"/>
  <c r="J52" i="1"/>
  <c r="J51" i="1"/>
  <c r="J47" i="1"/>
  <c r="J46" i="1"/>
  <c r="J45" i="1"/>
  <c r="E51" i="1"/>
  <c r="E50" i="1"/>
  <c r="E49" i="1"/>
  <c r="E48" i="1"/>
  <c r="E47" i="1"/>
  <c r="J41" i="1"/>
  <c r="J40" i="1"/>
  <c r="J39" i="1"/>
  <c r="E43" i="1"/>
  <c r="E42" i="1"/>
  <c r="E41" i="1"/>
  <c r="J35" i="1"/>
  <c r="J34" i="1"/>
  <c r="J33" i="1"/>
  <c r="J32" i="1"/>
  <c r="E37" i="1"/>
  <c r="E36" i="1"/>
  <c r="E35" i="1"/>
  <c r="E34" i="1"/>
  <c r="J28" i="1"/>
  <c r="J27" i="1"/>
  <c r="J26" i="1"/>
  <c r="J25" i="1"/>
  <c r="J24" i="1"/>
  <c r="J23" i="1"/>
  <c r="E30" i="1"/>
  <c r="E29" i="1"/>
  <c r="E28" i="1"/>
  <c r="E27" i="1"/>
  <c r="E26" i="1"/>
  <c r="E25" i="1"/>
  <c r="E24" i="1"/>
  <c r="J19" i="1"/>
  <c r="J18" i="1"/>
  <c r="J17" i="1"/>
  <c r="J16" i="1"/>
  <c r="J15" i="1"/>
  <c r="J14" i="1"/>
  <c r="J13" i="1"/>
  <c r="J12" i="1"/>
  <c r="J11" i="1"/>
  <c r="E14" i="1" l="1"/>
  <c r="E13" i="1"/>
  <c r="E12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<sst xmlns="http://schemas.openxmlformats.org/spreadsheetml/2006/main" count="144" uniqueCount="78">
  <si>
    <t>个人月度预算</t>
  </si>
  <si>
    <t>预计月度收入</t>
  </si>
  <si>
    <t>实际月度收入</t>
  </si>
  <si>
    <t>住房</t>
  </si>
  <si>
    <t>抵押贷款或租金</t>
  </si>
  <si>
    <t>电话</t>
  </si>
  <si>
    <t>电费</t>
  </si>
  <si>
    <t>燃气</t>
  </si>
  <si>
    <t>用水和排污</t>
  </si>
  <si>
    <t>有线电视费</t>
  </si>
  <si>
    <t>垃圾处理</t>
  </si>
  <si>
    <t>保养或修理</t>
  </si>
  <si>
    <t>日用品</t>
  </si>
  <si>
    <t>其他</t>
  </si>
  <si>
    <t>交通</t>
  </si>
  <si>
    <t>汽车还款</t>
  </si>
  <si>
    <t>公交/出租车费</t>
  </si>
  <si>
    <t>保险</t>
  </si>
  <si>
    <t>牌照</t>
  </si>
  <si>
    <t>燃油</t>
  </si>
  <si>
    <t>维护</t>
  </si>
  <si>
    <t>健康</t>
  </si>
  <si>
    <t>人寿</t>
  </si>
  <si>
    <t>食品</t>
  </si>
  <si>
    <t>日用杂货</t>
  </si>
  <si>
    <t>外出就餐</t>
  </si>
  <si>
    <t>宠物</t>
  </si>
  <si>
    <t>医疗</t>
  </si>
  <si>
    <t>美容</t>
  </si>
  <si>
    <t>玩具</t>
  </si>
  <si>
    <t>个人护理</t>
  </si>
  <si>
    <t>美发/美甲</t>
  </si>
  <si>
    <t>服装</t>
  </si>
  <si>
    <t>干洗</t>
  </si>
  <si>
    <t>健康俱乐部</t>
  </si>
  <si>
    <t>组织费</t>
  </si>
  <si>
    <t>收入 1</t>
  </si>
  <si>
    <t>额外收入</t>
  </si>
  <si>
    <t>月度总收入</t>
  </si>
  <si>
    <t>预计支出</t>
  </si>
  <si>
    <t>预计成本</t>
  </si>
  <si>
    <t>实际成本</t>
  </si>
  <si>
    <t>差额</t>
  </si>
  <si>
    <t xml:space="preserve">预计总费用 </t>
  </si>
  <si>
    <t xml:space="preserve">实际总费用 </t>
  </si>
  <si>
    <t>总费用差额</t>
  </si>
  <si>
    <t>预计余额</t>
  </si>
  <si>
    <t>实际余额</t>
  </si>
  <si>
    <t>余额差额（实际值减预计值）</t>
  </si>
  <si>
    <t>娱乐</t>
  </si>
  <si>
    <t>视频/DVD</t>
  </si>
  <si>
    <t>CD</t>
  </si>
  <si>
    <t>电影</t>
  </si>
  <si>
    <t>音乐会</t>
  </si>
  <si>
    <t>体育活动</t>
  </si>
  <si>
    <t>现场</t>
  </si>
  <si>
    <t>贷款</t>
  </si>
  <si>
    <t>个人</t>
  </si>
  <si>
    <t>学生</t>
  </si>
  <si>
    <t>信用卡</t>
  </si>
  <si>
    <t>税款</t>
  </si>
  <si>
    <t>国税</t>
  </si>
  <si>
    <t>省/市/自治区税</t>
  </si>
  <si>
    <t>地税</t>
  </si>
  <si>
    <t>存款或投资</t>
  </si>
  <si>
    <t>养老金帐户</t>
  </si>
  <si>
    <t>投资帐户</t>
  </si>
  <si>
    <t>礼品和捐赠</t>
  </si>
  <si>
    <t>慈善 1</t>
  </si>
  <si>
    <t>慈善 2</t>
  </si>
  <si>
    <t>慈善 3</t>
  </si>
  <si>
    <t>法务</t>
  </si>
  <si>
    <t>律师</t>
  </si>
  <si>
    <t>赡养费</t>
  </si>
  <si>
    <t>抵押或判决付款</t>
  </si>
  <si>
    <t>（预计收入减预计支出）</t>
  </si>
  <si>
    <t>（实际收入减实际支出）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</si>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</sst>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¥&quot;#,##0;&quot;¥&quot;\-#,##0"/>
    <numFmt numFmtId="165" formatCode="_ &quot;¥&quot;* #,##0_ ;_ &quot;¥&quot;* \-#,##0_ ;_ &quot;¥&quot;* &quot;-&quot;_ ;_ @_ "/>
    <numFmt numFmtId="166" formatCode="&quot;¥&quot;#,##0_);\(&quot;¥&quot;#,##0\)"/>
  </numFmts>
  <fonts count="30" x14ac:knownFonts="1">
    <font>
      <sz val="10"/>
      <color theme="1"/>
      <name val="Microsoft YaHei UI"/>
      <family val="2"/>
      <charset val="134"/>
    </font>
    <font>
      <sz val="8"/>
      <color theme="1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indexed="63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sz val="10"/>
      <color theme="3"/>
      <name val="Microsoft YaHei UI"/>
      <family val="2"/>
      <charset val="134"/>
    </font>
    <font>
      <b/>
      <sz val="10"/>
      <color indexed="63"/>
      <name val="Microsoft YaHei UI"/>
      <family val="2"/>
      <charset val="134"/>
    </font>
    <font>
      <b/>
      <sz val="10"/>
      <color theme="3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name val="Microsoft YaHei UI"/>
      <family val="2"/>
      <charset val="134"/>
    </font>
    <font>
      <b/>
      <sz val="30"/>
      <color theme="3"/>
      <name val="Microsoft YaHei UI"/>
      <family val="2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7" fillId="0" borderId="0" applyFont="0" applyFill="0" applyBorder="0" applyProtection="0">
      <alignment horizontal="lef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72" applyNumberFormat="0" applyFill="0" applyAlignment="0" applyProtection="0"/>
    <xf numFmtId="0" fontId="11" fillId="0" borderId="73" applyNumberFormat="0" applyFill="0" applyAlignment="0" applyProtection="0"/>
    <xf numFmtId="0" fontId="12" fillId="0" borderId="74" applyNumberFormat="0" applyFill="0" applyAlignment="0" applyProtection="0"/>
    <xf numFmtId="0" fontId="12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75" applyNumberFormat="0" applyAlignment="0" applyProtection="0"/>
    <xf numFmtId="0" fontId="16" fillId="13" borderId="76" applyNumberFormat="0" applyAlignment="0" applyProtection="0"/>
    <xf numFmtId="0" fontId="5" fillId="13" borderId="75" applyNumberFormat="0" applyAlignment="0" applyProtection="0"/>
    <xf numFmtId="0" fontId="14" fillId="0" borderId="77" applyNumberFormat="0" applyFill="0" applyAlignment="0" applyProtection="0"/>
    <xf numFmtId="0" fontId="6" fillId="14" borderId="78" applyNumberFormat="0" applyAlignment="0" applyProtection="0"/>
    <xf numFmtId="0" fontId="19" fillId="0" borderId="0" applyNumberFormat="0" applyFill="0" applyBorder="0" applyAlignment="0" applyProtection="0"/>
    <xf numFmtId="0" fontId="7" fillId="15" borderId="7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80" applyNumberFormat="0" applyFill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</cellStyleXfs>
  <cellXfs count="166">
    <xf numFmtId="0" fontId="0" fillId="0" borderId="0" xfId="0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2" fillId="6" borderId="6" xfId="1" applyFont="1" applyFill="1" applyBorder="1">
      <alignment horizontal="left" vertical="center" indent="1"/>
    </xf>
    <xf numFmtId="0" fontId="23" fillId="0" borderId="0" xfId="0" applyFont="1" applyAlignment="1">
      <alignment horizontal="left" vertical="center" wrapText="1" indent="1"/>
    </xf>
    <xf numFmtId="166" fontId="20" fillId="6" borderId="63" xfId="1" applyFont="1" applyFill="1" applyBorder="1">
      <alignment horizontal="left" vertical="center" indent="1"/>
    </xf>
    <xf numFmtId="166" fontId="22" fillId="7" borderId="8" xfId="1" applyFont="1" applyFill="1" applyBorder="1">
      <alignment horizontal="left" vertical="center" indent="1"/>
    </xf>
    <xf numFmtId="166" fontId="20" fillId="7" borderId="60" xfId="1" applyFont="1" applyFill="1" applyBorder="1">
      <alignment horizontal="left" vertical="center" indent="1"/>
    </xf>
    <xf numFmtId="166" fontId="24" fillId="8" borderId="5" xfId="1" applyFont="1" applyFill="1" applyBorder="1">
      <alignment horizontal="left" vertical="center" indent="1"/>
    </xf>
    <xf numFmtId="166" fontId="23" fillId="8" borderId="59" xfId="1" applyFont="1" applyFill="1" applyBorder="1">
      <alignment horizontal="left" vertical="center" indent="1"/>
    </xf>
    <xf numFmtId="166" fontId="20" fillId="6" borderId="0" xfId="1" applyFont="1" applyFill="1">
      <alignment horizontal="left" vertical="center" indent="1"/>
    </xf>
    <xf numFmtId="166" fontId="20" fillId="7" borderId="8" xfId="1" applyFont="1" applyFill="1" applyBorder="1">
      <alignment horizontal="left" vertical="center" indent="1"/>
    </xf>
    <xf numFmtId="166" fontId="23" fillId="8" borderId="12" xfId="1" applyFont="1" applyFill="1" applyBorder="1">
      <alignment horizontal="left" vertical="center" indent="1"/>
    </xf>
    <xf numFmtId="166" fontId="25" fillId="8" borderId="58" xfId="1" applyFont="1" applyFill="1" applyBorder="1">
      <alignment horizontal="left" vertical="center" indent="1"/>
    </xf>
    <xf numFmtId="0" fontId="23" fillId="2" borderId="0" xfId="0" applyFont="1" applyFill="1" applyAlignment="1">
      <alignment vertical="center" wrapText="1"/>
    </xf>
    <xf numFmtId="0" fontId="23" fillId="2" borderId="11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left" vertical="center" indent="1"/>
    </xf>
    <xf numFmtId="0" fontId="26" fillId="5" borderId="25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inden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left" vertical="center" indent="1" shrinkToFit="1"/>
    </xf>
    <xf numFmtId="164" fontId="22" fillId="0" borderId="41" xfId="0" applyNumberFormat="1" applyFont="1" applyBorder="1" applyAlignment="1">
      <alignment horizontal="right" vertical="center" indent="1"/>
    </xf>
    <xf numFmtId="164" fontId="22" fillId="0" borderId="0" xfId="0" applyNumberFormat="1" applyFont="1" applyAlignment="1">
      <alignment horizontal="right" vertical="center" indent="1"/>
    </xf>
    <xf numFmtId="164" fontId="22" fillId="0" borderId="30" xfId="0" applyNumberFormat="1" applyFont="1" applyBorder="1" applyAlignment="1">
      <alignment horizontal="right" vertical="center" indent="1"/>
    </xf>
    <xf numFmtId="0" fontId="28" fillId="0" borderId="17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indent="1" shrinkToFit="1"/>
    </xf>
    <xf numFmtId="164" fontId="22" fillId="0" borderId="20" xfId="0" applyNumberFormat="1" applyFont="1" applyBorder="1" applyAlignment="1">
      <alignment horizontal="right" vertical="center" indent="1"/>
    </xf>
    <xf numFmtId="0" fontId="22" fillId="7" borderId="32" xfId="0" applyFont="1" applyFill="1" applyBorder="1" applyAlignment="1">
      <alignment horizontal="left" vertical="center" indent="1" shrinkToFit="1"/>
    </xf>
    <xf numFmtId="164" fontId="22" fillId="7" borderId="32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left" vertical="center"/>
    </xf>
    <xf numFmtId="0" fontId="22" fillId="3" borderId="21" xfId="0" applyFont="1" applyFill="1" applyBorder="1" applyAlignment="1">
      <alignment horizontal="left" vertical="center" indent="1" shrinkToFit="1"/>
    </xf>
    <xf numFmtId="164" fontId="22" fillId="3" borderId="15" xfId="0" applyNumberFormat="1" applyFont="1" applyFill="1" applyBorder="1" applyAlignment="1">
      <alignment horizontal="right" vertical="center" indent="1"/>
    </xf>
    <xf numFmtId="164" fontId="22" fillId="0" borderId="32" xfId="0" applyNumberFormat="1" applyFont="1" applyBorder="1" applyAlignment="1">
      <alignment horizontal="right" vertical="center" indent="1"/>
    </xf>
    <xf numFmtId="164" fontId="22" fillId="0" borderId="36" xfId="0" applyNumberFormat="1" applyFont="1" applyBorder="1" applyAlignment="1">
      <alignment horizontal="right" vertical="center" indent="1"/>
    </xf>
    <xf numFmtId="0" fontId="22" fillId="0" borderId="22" xfId="0" applyFont="1" applyBorder="1" applyAlignment="1">
      <alignment horizontal="left" vertical="center" indent="1" shrinkToFit="1"/>
    </xf>
    <xf numFmtId="164" fontId="22" fillId="0" borderId="15" xfId="0" applyNumberFormat="1" applyFont="1" applyBorder="1" applyAlignment="1">
      <alignment horizontal="right" vertical="center" indent="1"/>
    </xf>
    <xf numFmtId="164" fontId="22" fillId="7" borderId="34" xfId="0" applyNumberFormat="1" applyFont="1" applyFill="1" applyBorder="1" applyAlignment="1">
      <alignment horizontal="right" vertical="center" indent="1"/>
    </xf>
    <xf numFmtId="0" fontId="22" fillId="3" borderId="15" xfId="0" applyFont="1" applyFill="1" applyBorder="1" applyAlignment="1">
      <alignment horizontal="left" vertical="center" indent="1" shrinkToFit="1"/>
    </xf>
    <xf numFmtId="164" fontId="22" fillId="3" borderId="21" xfId="0" applyNumberFormat="1" applyFont="1" applyFill="1" applyBorder="1" applyAlignment="1">
      <alignment horizontal="right" vertical="center" indent="1"/>
    </xf>
    <xf numFmtId="164" fontId="22" fillId="0" borderId="16" xfId="0" applyNumberFormat="1" applyFont="1" applyBorder="1" applyAlignment="1">
      <alignment horizontal="right" vertical="center" indent="1"/>
    </xf>
    <xf numFmtId="164" fontId="22" fillId="7" borderId="33" xfId="0" applyNumberFormat="1" applyFont="1" applyFill="1" applyBorder="1" applyAlignment="1">
      <alignment horizontal="right" vertical="center" indent="1"/>
    </xf>
    <xf numFmtId="164" fontId="22" fillId="3" borderId="20" xfId="0" applyNumberFormat="1" applyFont="1" applyFill="1" applyBorder="1" applyAlignment="1">
      <alignment horizontal="right" vertical="center" indent="1"/>
    </xf>
    <xf numFmtId="164" fontId="22" fillId="3" borderId="18" xfId="0" applyNumberFormat="1" applyFont="1" applyFill="1" applyBorder="1" applyAlignment="1">
      <alignment horizontal="right" vertical="center" indent="1"/>
    </xf>
    <xf numFmtId="0" fontId="22" fillId="0" borderId="21" xfId="0" applyFont="1" applyBorder="1" applyAlignment="1">
      <alignment horizontal="left" vertical="center" indent="1" shrinkToFit="1"/>
    </xf>
    <xf numFmtId="164" fontId="22" fillId="0" borderId="21" xfId="0" applyNumberFormat="1" applyFont="1" applyBorder="1" applyAlignment="1">
      <alignment horizontal="right" vertical="center" indent="1"/>
    </xf>
    <xf numFmtId="164" fontId="22" fillId="0" borderId="17" xfId="0" applyNumberFormat="1" applyFont="1" applyBorder="1" applyAlignment="1">
      <alignment horizontal="right" vertical="center" indent="1"/>
    </xf>
    <xf numFmtId="164" fontId="22" fillId="7" borderId="36" xfId="0" applyNumberFormat="1" applyFont="1" applyFill="1" applyBorder="1" applyAlignment="1">
      <alignment horizontal="right" vertical="center" indent="1"/>
    </xf>
    <xf numFmtId="164" fontId="22" fillId="3" borderId="16" xfId="0" applyNumberFormat="1" applyFont="1" applyFill="1" applyBorder="1" applyAlignment="1">
      <alignment horizontal="right" vertical="center" indent="1"/>
    </xf>
    <xf numFmtId="0" fontId="22" fillId="0" borderId="67" xfId="0" applyFont="1" applyBorder="1" applyAlignment="1">
      <alignment horizontal="left" vertical="center" indent="1" shrinkToFit="1"/>
    </xf>
    <xf numFmtId="164" fontId="22" fillId="0" borderId="67" xfId="0" applyNumberFormat="1" applyFont="1" applyBorder="1" applyAlignment="1">
      <alignment horizontal="right" vertical="center" indent="1"/>
    </xf>
    <xf numFmtId="0" fontId="22" fillId="7" borderId="66" xfId="0" applyFont="1" applyFill="1" applyBorder="1" applyAlignment="1">
      <alignment horizontal="left" vertical="center" indent="1" shrinkToFit="1"/>
    </xf>
    <xf numFmtId="164" fontId="22" fillId="7" borderId="66" xfId="0" applyNumberFormat="1" applyFont="1" applyFill="1" applyBorder="1" applyAlignment="1">
      <alignment horizontal="right" vertical="center" indent="1"/>
    </xf>
    <xf numFmtId="164" fontId="22" fillId="7" borderId="35" xfId="0" applyNumberFormat="1" applyFont="1" applyFill="1" applyBorder="1" applyAlignment="1">
      <alignment horizontal="right" vertical="center" indent="1"/>
    </xf>
    <xf numFmtId="0" fontId="22" fillId="4" borderId="17" xfId="0" applyFont="1" applyFill="1" applyBorder="1" applyAlignment="1">
      <alignment horizontal="left" vertical="center" indent="1"/>
    </xf>
    <xf numFmtId="164" fontId="24" fillId="4" borderId="21" xfId="0" applyNumberFormat="1" applyFont="1" applyFill="1" applyBorder="1" applyAlignment="1">
      <alignment horizontal="right" vertical="center" indent="1"/>
    </xf>
    <xf numFmtId="164" fontId="22" fillId="4" borderId="21" xfId="0" applyNumberFormat="1" applyFont="1" applyFill="1" applyBorder="1" applyAlignment="1">
      <alignment horizontal="right" vertical="center" indent="1"/>
    </xf>
    <xf numFmtId="164" fontId="22" fillId="4" borderId="71" xfId="0" applyNumberFormat="1" applyFont="1" applyFill="1" applyBorder="1" applyAlignment="1">
      <alignment horizontal="right" vertical="center" indent="1"/>
    </xf>
    <xf numFmtId="0" fontId="26" fillId="5" borderId="47" xfId="0" applyFont="1" applyFill="1" applyBorder="1" applyAlignment="1">
      <alignment horizontal="left" vertical="center" indent="1"/>
    </xf>
    <xf numFmtId="164" fontId="26" fillId="5" borderId="45" xfId="0" applyNumberFormat="1" applyFont="1" applyFill="1" applyBorder="1" applyAlignment="1">
      <alignment horizontal="right" vertical="center" indent="1"/>
    </xf>
    <xf numFmtId="164" fontId="26" fillId="5" borderId="38" xfId="0" applyNumberFormat="1" applyFont="1" applyFill="1" applyBorder="1" applyAlignment="1">
      <alignment horizontal="right" vertical="center" indent="1"/>
    </xf>
    <xf numFmtId="164" fontId="26" fillId="5" borderId="44" xfId="0" applyNumberFormat="1" applyFont="1" applyFill="1" applyBorder="1" applyAlignment="1">
      <alignment horizontal="right" vertical="center" indent="1"/>
    </xf>
    <xf numFmtId="0" fontId="26" fillId="5" borderId="3" xfId="0" applyFont="1" applyFill="1" applyBorder="1" applyAlignment="1">
      <alignment horizontal="left" vertical="center" indent="1"/>
    </xf>
    <xf numFmtId="0" fontId="26" fillId="5" borderId="45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indent="1"/>
    </xf>
    <xf numFmtId="164" fontId="22" fillId="0" borderId="39" xfId="0" applyNumberFormat="1" applyFont="1" applyBorder="1" applyAlignment="1">
      <alignment horizontal="right" vertical="center" indent="1"/>
    </xf>
    <xf numFmtId="0" fontId="22" fillId="7" borderId="33" xfId="0" applyFont="1" applyFill="1" applyBorder="1" applyAlignment="1">
      <alignment horizontal="left" vertical="center" indent="1" shrinkToFit="1"/>
    </xf>
    <xf numFmtId="0" fontId="22" fillId="0" borderId="33" xfId="0" applyFont="1" applyBorder="1" applyAlignment="1">
      <alignment horizontal="left" vertical="center" indent="1" shrinkToFit="1"/>
    </xf>
    <xf numFmtId="164" fontId="22" fillId="0" borderId="37" xfId="0" applyNumberFormat="1" applyFont="1" applyBorder="1" applyAlignment="1">
      <alignment horizontal="right" vertical="center" indent="1"/>
    </xf>
    <xf numFmtId="0" fontId="22" fillId="0" borderId="32" xfId="0" applyFont="1" applyBorder="1" applyAlignment="1">
      <alignment horizontal="left" vertical="center" indent="1" shrinkToFit="1"/>
    </xf>
    <xf numFmtId="164" fontId="22" fillId="0" borderId="33" xfId="0" applyNumberFormat="1" applyFont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 indent="1" shrinkToFit="1"/>
    </xf>
    <xf numFmtId="0" fontId="22" fillId="7" borderId="40" xfId="0" applyFont="1" applyFill="1" applyBorder="1" applyAlignment="1">
      <alignment horizontal="left" vertical="center" indent="1" shrinkToFit="1"/>
    </xf>
    <xf numFmtId="164" fontId="22" fillId="7" borderId="40" xfId="0" applyNumberFormat="1" applyFont="1" applyFill="1" applyBorder="1" applyAlignment="1">
      <alignment horizontal="right" vertical="center" indent="1"/>
    </xf>
    <xf numFmtId="0" fontId="22" fillId="3" borderId="20" xfId="0" applyFont="1" applyFill="1" applyBorder="1" applyAlignment="1">
      <alignment horizontal="left" vertical="center" indent="1" shrinkToFit="1"/>
    </xf>
    <xf numFmtId="164" fontId="26" fillId="5" borderId="42" xfId="0" applyNumberFormat="1" applyFont="1" applyFill="1" applyBorder="1" applyAlignment="1">
      <alignment horizontal="right" vertical="center" indent="1"/>
    </xf>
    <xf numFmtId="164" fontId="26" fillId="5" borderId="46" xfId="0" applyNumberFormat="1" applyFont="1" applyFill="1" applyBorder="1" applyAlignment="1">
      <alignment horizontal="right" vertical="center" indent="1"/>
    </xf>
    <xf numFmtId="164" fontId="22" fillId="0" borderId="22" xfId="0" applyNumberFormat="1" applyFont="1" applyBorder="1" applyAlignment="1">
      <alignment horizontal="right" vertical="center" indent="1"/>
    </xf>
    <xf numFmtId="0" fontId="26" fillId="5" borderId="40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 indent="1" shrinkToFit="1"/>
    </xf>
    <xf numFmtId="164" fontId="22" fillId="3" borderId="22" xfId="0" applyNumberFormat="1" applyFont="1" applyFill="1" applyBorder="1" applyAlignment="1">
      <alignment horizontal="right" vertical="center" indent="1"/>
    </xf>
    <xf numFmtId="0" fontId="20" fillId="0" borderId="43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 indent="1" shrinkToFit="1"/>
    </xf>
    <xf numFmtId="164" fontId="22" fillId="0" borderId="43" xfId="0" applyNumberFormat="1" applyFont="1" applyBorder="1" applyAlignment="1">
      <alignment horizontal="right" vertical="center" indent="1"/>
    </xf>
    <xf numFmtId="0" fontId="22" fillId="7" borderId="50" xfId="0" applyFont="1" applyFill="1" applyBorder="1" applyAlignment="1">
      <alignment horizontal="left" vertical="center" indent="1" shrinkToFit="1"/>
    </xf>
    <xf numFmtId="164" fontId="22" fillId="7" borderId="67" xfId="0" applyNumberFormat="1" applyFont="1" applyFill="1" applyBorder="1" applyAlignment="1">
      <alignment horizontal="right" vertical="center" indent="1"/>
    </xf>
    <xf numFmtId="0" fontId="22" fillId="0" borderId="28" xfId="0" applyFont="1" applyBorder="1" applyAlignment="1">
      <alignment horizontal="left" vertical="center" indent="1" shrinkToFit="1"/>
    </xf>
    <xf numFmtId="164" fontId="22" fillId="0" borderId="34" xfId="0" applyNumberFormat="1" applyFont="1" applyBorder="1" applyAlignment="1">
      <alignment horizontal="right" vertical="center" indent="1"/>
    </xf>
    <xf numFmtId="0" fontId="22" fillId="7" borderId="7" xfId="0" applyFont="1" applyFill="1" applyBorder="1" applyAlignment="1">
      <alignment horizontal="left" vertical="center" indent="1" shrinkToFit="1"/>
    </xf>
    <xf numFmtId="164" fontId="22" fillId="7" borderId="43" xfId="0" applyNumberFormat="1" applyFont="1" applyFill="1" applyBorder="1" applyAlignment="1">
      <alignment horizontal="right" vertical="center" indent="1"/>
    </xf>
    <xf numFmtId="164" fontId="26" fillId="5" borderId="41" xfId="0" applyNumberFormat="1" applyFont="1" applyFill="1" applyBorder="1" applyAlignment="1">
      <alignment horizontal="right" vertical="center" indent="1"/>
    </xf>
    <xf numFmtId="164" fontId="26" fillId="5" borderId="29" xfId="0" applyNumberFormat="1" applyFont="1" applyFill="1" applyBorder="1" applyAlignment="1">
      <alignment horizontal="right" vertical="center" indent="1"/>
    </xf>
    <xf numFmtId="164" fontId="26" fillId="5" borderId="4" xfId="0" applyNumberFormat="1" applyFont="1" applyFill="1" applyBorder="1" applyAlignment="1">
      <alignment horizontal="right" vertical="center" indent="1"/>
    </xf>
    <xf numFmtId="0" fontId="26" fillId="5" borderId="48" xfId="0" applyFont="1" applyFill="1" applyBorder="1" applyAlignment="1">
      <alignment horizontal="left" vertical="center" indent="1"/>
    </xf>
    <xf numFmtId="0" fontId="26" fillId="5" borderId="38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 indent="1" shrinkToFit="1"/>
    </xf>
    <xf numFmtId="164" fontId="22" fillId="0" borderId="68" xfId="0" applyNumberFormat="1" applyFont="1" applyBorder="1" applyAlignment="1">
      <alignment horizontal="right" vertical="center" indent="1"/>
    </xf>
    <xf numFmtId="164" fontId="22" fillId="0" borderId="49" xfId="0" applyNumberFormat="1" applyFont="1" applyBorder="1" applyAlignment="1">
      <alignment horizontal="right" vertical="center" indent="1"/>
    </xf>
    <xf numFmtId="0" fontId="22" fillId="0" borderId="17" xfId="0" applyFont="1" applyBorder="1" applyAlignment="1">
      <alignment horizontal="center" vertical="center"/>
    </xf>
    <xf numFmtId="164" fontId="22" fillId="7" borderId="69" xfId="0" applyNumberFormat="1" applyFont="1" applyFill="1" applyBorder="1" applyAlignment="1">
      <alignment horizontal="right" vertical="center" indent="1"/>
    </xf>
    <xf numFmtId="164" fontId="22" fillId="7" borderId="31" xfId="0" applyNumberFormat="1" applyFont="1" applyFill="1" applyBorder="1" applyAlignment="1">
      <alignment horizontal="right" vertical="center" indent="1"/>
    </xf>
    <xf numFmtId="0" fontId="22" fillId="0" borderId="43" xfId="0" applyFont="1" applyBorder="1" applyAlignment="1">
      <alignment horizontal="left" vertical="center" indent="1" shrinkToFit="1"/>
    </xf>
    <xf numFmtId="164" fontId="22" fillId="0" borderId="40" xfId="0" applyNumberFormat="1" applyFont="1" applyBorder="1" applyAlignment="1">
      <alignment horizontal="right" vertical="center" indent="1"/>
    </xf>
    <xf numFmtId="164" fontId="22" fillId="0" borderId="70" xfId="0" applyNumberFormat="1" applyFont="1" applyBorder="1" applyAlignment="1">
      <alignment horizontal="right" vertical="center" indent="1"/>
    </xf>
    <xf numFmtId="164" fontId="22" fillId="0" borderId="35" xfId="0" applyNumberFormat="1" applyFont="1" applyBorder="1" applyAlignment="1">
      <alignment horizontal="right" vertical="center" indent="1"/>
    </xf>
    <xf numFmtId="164" fontId="26" fillId="5" borderId="26" xfId="0" applyNumberFormat="1" applyFont="1" applyFill="1" applyBorder="1" applyAlignment="1">
      <alignment horizontal="right" vertical="center" indent="1"/>
    </xf>
    <xf numFmtId="164" fontId="22" fillId="4" borderId="17" xfId="0" applyNumberFormat="1" applyFont="1" applyFill="1" applyBorder="1" applyAlignment="1">
      <alignment horizontal="right" vertical="center" indent="1"/>
    </xf>
    <xf numFmtId="0" fontId="22" fillId="0" borderId="18" xfId="0" applyFont="1" applyBorder="1" applyAlignment="1">
      <alignment horizontal="left" vertical="center" indent="1" shrinkToFit="1"/>
    </xf>
    <xf numFmtId="0" fontId="22" fillId="0" borderId="37" xfId="0" applyFont="1" applyBorder="1" applyAlignment="1">
      <alignment horizontal="left" vertical="center" indent="1" shrinkToFit="1"/>
    </xf>
    <xf numFmtId="0" fontId="22" fillId="0" borderId="19" xfId="0" applyFont="1" applyBorder="1" applyAlignment="1">
      <alignment horizontal="left" vertical="center" indent="1" shrinkToFit="1"/>
    </xf>
    <xf numFmtId="164" fontId="22" fillId="4" borderId="0" xfId="0" applyNumberFormat="1" applyFont="1" applyFill="1" applyAlignment="1">
      <alignment horizontal="right" vertical="center" indent="1"/>
    </xf>
    <xf numFmtId="0" fontId="22" fillId="0" borderId="40" xfId="0" applyFont="1" applyBorder="1" applyAlignment="1">
      <alignment horizontal="left" vertical="center" indent="1" shrinkToFit="1"/>
    </xf>
    <xf numFmtId="0" fontId="22" fillId="7" borderId="31" xfId="0" applyFont="1" applyFill="1" applyBorder="1" applyAlignment="1">
      <alignment horizontal="left" vertical="center" indent="1" shrinkToFit="1"/>
    </xf>
    <xf numFmtId="164" fontId="22" fillId="7" borderId="28" xfId="0" applyNumberFormat="1" applyFont="1" applyFill="1" applyBorder="1" applyAlignment="1">
      <alignment horizontal="right" vertical="center" indent="1"/>
    </xf>
    <xf numFmtId="0" fontId="22" fillId="0" borderId="22" xfId="0" applyFont="1" applyBorder="1" applyAlignment="1">
      <alignment horizontal="left" vertical="center" indent="1"/>
    </xf>
    <xf numFmtId="0" fontId="22" fillId="7" borderId="51" xfId="0" applyFont="1" applyFill="1" applyBorder="1" applyAlignment="1">
      <alignment horizontal="left" vertical="center" indent="1" shrinkToFit="1"/>
    </xf>
    <xf numFmtId="164" fontId="22" fillId="7" borderId="52" xfId="0" applyNumberFormat="1" applyFont="1" applyFill="1" applyBorder="1" applyAlignment="1">
      <alignment horizontal="right" vertical="center" indent="1"/>
    </xf>
    <xf numFmtId="164" fontId="26" fillId="5" borderId="5" xfId="0" applyNumberFormat="1" applyFont="1" applyFill="1" applyBorder="1" applyAlignment="1">
      <alignment horizontal="right" vertical="center" indent="1"/>
    </xf>
    <xf numFmtId="0" fontId="22" fillId="4" borderId="20" xfId="0" applyFont="1" applyFill="1" applyBorder="1" applyAlignment="1">
      <alignment horizontal="left" vertical="center" indent="1"/>
    </xf>
    <xf numFmtId="164" fontId="22" fillId="4" borderId="20" xfId="0" applyNumberFormat="1" applyFont="1" applyFill="1" applyBorder="1" applyAlignment="1">
      <alignment horizontal="right" vertical="center" indent="1"/>
    </xf>
    <xf numFmtId="0" fontId="21" fillId="5" borderId="2" xfId="0" applyFont="1" applyFill="1" applyBorder="1" applyAlignment="1">
      <alignment horizontal="left" vertical="center" indent="1"/>
    </xf>
    <xf numFmtId="0" fontId="21" fillId="5" borderId="57" xfId="0" applyFont="1" applyFill="1" applyBorder="1" applyAlignment="1">
      <alignment horizontal="left" vertical="center" indent="1"/>
    </xf>
    <xf numFmtId="0" fontId="21" fillId="5" borderId="61" xfId="0" applyFont="1" applyFill="1" applyBorder="1" applyAlignment="1">
      <alignment horizontal="left" vertical="center" indent="1"/>
    </xf>
    <xf numFmtId="0" fontId="21" fillId="5" borderId="64" xfId="0" applyFont="1" applyFill="1" applyBorder="1" applyAlignment="1">
      <alignment horizontal="left" vertical="center" indent="1"/>
    </xf>
    <xf numFmtId="166" fontId="0" fillId="6" borderId="65" xfId="1" applyFont="1" applyFill="1" applyBorder="1">
      <alignment horizontal="left" vertical="center" indent="1"/>
    </xf>
    <xf numFmtId="166" fontId="0" fillId="7" borderId="0" xfId="1" applyFont="1" applyFill="1">
      <alignment horizontal="left" vertical="center" indent="1"/>
    </xf>
    <xf numFmtId="0" fontId="0" fillId="0" borderId="7" xfId="0" applyBorder="1"/>
    <xf numFmtId="0" fontId="0" fillId="0" borderId="5" xfId="0" applyBorder="1"/>
    <xf numFmtId="0" fontId="29" fillId="4" borderId="0" xfId="0" applyFont="1" applyFill="1" applyAlignment="1">
      <alignment horizontal="left" vertical="center" indent="1"/>
    </xf>
    <xf numFmtId="0" fontId="24" fillId="8" borderId="5" xfId="0" applyFont="1" applyFill="1" applyBorder="1" applyAlignment="1">
      <alignment horizontal="left" vertical="center" wrapText="1" indent="1"/>
    </xf>
    <xf numFmtId="0" fontId="24" fillId="8" borderId="10" xfId="0" applyFont="1" applyFill="1" applyBorder="1" applyAlignment="1">
      <alignment horizontal="left" vertical="center" wrapText="1" indent="1"/>
    </xf>
    <xf numFmtId="0" fontId="20" fillId="6" borderId="55" xfId="0" applyFont="1" applyFill="1" applyBorder="1" applyAlignment="1">
      <alignment horizontal="left" vertical="center" wrapText="1" indent="1"/>
    </xf>
    <xf numFmtId="0" fontId="20" fillId="6" borderId="56" xfId="0" applyFont="1" applyFill="1" applyBorder="1" applyAlignment="1">
      <alignment horizontal="left" vertical="center" wrapText="1" indent="1"/>
    </xf>
    <xf numFmtId="0" fontId="20" fillId="7" borderId="53" xfId="0" applyFont="1" applyFill="1" applyBorder="1" applyAlignment="1">
      <alignment horizontal="left" vertical="center" wrapText="1" indent="1"/>
    </xf>
    <xf numFmtId="0" fontId="20" fillId="7" borderId="54" xfId="0" applyFont="1" applyFill="1" applyBorder="1" applyAlignment="1">
      <alignment horizontal="left" vertical="center" wrapText="1" indent="1"/>
    </xf>
    <xf numFmtId="0" fontId="23" fillId="8" borderId="5" xfId="0" applyFont="1" applyFill="1" applyBorder="1" applyAlignment="1">
      <alignment horizontal="left" vertical="center" wrapText="1" indent="1"/>
    </xf>
    <xf numFmtId="0" fontId="23" fillId="8" borderId="10" xfId="0" applyFont="1" applyFill="1" applyBorder="1" applyAlignment="1">
      <alignment horizontal="left" vertical="center" wrapText="1" indent="1"/>
    </xf>
    <xf numFmtId="0" fontId="21" fillId="5" borderId="13" xfId="0" applyFont="1" applyFill="1" applyBorder="1" applyAlignment="1">
      <alignment horizontal="left" vertical="center" indent="1"/>
    </xf>
    <xf numFmtId="0" fontId="21" fillId="5" borderId="0" xfId="0" applyFont="1" applyFill="1" applyAlignment="1">
      <alignment horizontal="left" vertical="center" indent="1"/>
    </xf>
    <xf numFmtId="0" fontId="21" fillId="5" borderId="1" xfId="0" applyFont="1" applyFill="1" applyBorder="1" applyAlignment="1">
      <alignment horizontal="left" vertical="center" indent="1"/>
    </xf>
    <xf numFmtId="0" fontId="21" fillId="5" borderId="2" xfId="0" applyFont="1" applyFill="1" applyBorder="1" applyAlignment="1">
      <alignment horizontal="left" vertical="center" indent="1"/>
    </xf>
    <xf numFmtId="0" fontId="21" fillId="5" borderId="14" xfId="0" applyFont="1" applyFill="1" applyBorder="1" applyAlignment="1">
      <alignment horizontal="left" vertical="center" indent="1"/>
    </xf>
    <xf numFmtId="0" fontId="22" fillId="6" borderId="6" xfId="0" applyFont="1" applyFill="1" applyBorder="1" applyAlignment="1">
      <alignment horizontal="left" vertical="center" wrapText="1" indent="1"/>
    </xf>
    <xf numFmtId="0" fontId="22" fillId="6" borderId="9" xfId="0" applyFont="1" applyFill="1" applyBorder="1" applyAlignment="1">
      <alignment horizontal="left" vertical="center" wrapText="1" indent="1"/>
    </xf>
    <xf numFmtId="0" fontId="22" fillId="7" borderId="53" xfId="0" applyFont="1" applyFill="1" applyBorder="1" applyAlignment="1">
      <alignment horizontal="left" vertical="center" wrapText="1" indent="1"/>
    </xf>
    <xf numFmtId="0" fontId="22" fillId="7" borderId="54" xfId="0" applyFont="1" applyFill="1" applyBorder="1" applyAlignment="1">
      <alignment horizontal="left" vertical="center" wrapText="1" indent="1"/>
    </xf>
    <xf numFmtId="0" fontId="24" fillId="8" borderId="5" xfId="0" applyFont="1" applyFill="1" applyBorder="1" applyAlignment="1">
      <alignment horizontal="right" vertical="center" indent="1" shrinkToFit="1"/>
    </xf>
    <xf numFmtId="0" fontId="24" fillId="8" borderId="10" xfId="0" applyFont="1" applyFill="1" applyBorder="1" applyAlignment="1">
      <alignment horizontal="right" vertical="center" indent="1" shrinkToFit="1"/>
    </xf>
    <xf numFmtId="0" fontId="22" fillId="6" borderId="6" xfId="0" applyFont="1" applyFill="1" applyBorder="1" applyAlignment="1">
      <alignment horizontal="left" vertical="center" indent="1" shrinkToFit="1"/>
    </xf>
    <xf numFmtId="0" fontId="22" fillId="6" borderId="9" xfId="0" applyFont="1" applyFill="1" applyBorder="1" applyAlignment="1">
      <alignment horizontal="left" vertical="center" indent="1" shrinkToFit="1"/>
    </xf>
    <xf numFmtId="0" fontId="22" fillId="7" borderId="0" xfId="0" applyFont="1" applyFill="1" applyAlignment="1">
      <alignment horizontal="left" vertical="center" indent="1" shrinkToFit="1"/>
    </xf>
    <xf numFmtId="0" fontId="22" fillId="7" borderId="62" xfId="0" applyFont="1" applyFill="1" applyBorder="1" applyAlignment="1">
      <alignment horizontal="left" vertical="center" indent="1" shrinkToFit="1"/>
    </xf>
    <xf numFmtId="0" fontId="28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border outline="0">
        <left style="medium">
          <color theme="4" tint="0.7999816888943144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alignment horizontal="left" vertical="center" textRotation="0" wrapText="0" indent="1" justifyLastLine="0" shrinkToFit="1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outline="0">
        <left style="medium">
          <color theme="4" tint="0.79998168889431442"/>
        </left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alignment horizontal="lef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outline="0">
        <left style="medium">
          <color theme="6" tint="0.79998168889431442"/>
        </left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1" readingOrder="0"/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alignment horizontal="right" vertical="center" textRotation="0" wrapText="0" relativeIndent="1" justifyLastLine="0" shrinkToFit="0" readingOrder="0"/>
      <border diagonalUp="0" diagonalDown="0" outline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numFmt numFmtId="164" formatCode="&quot;¥&quot;#,##0;&quot;¥&quot;\-#,##0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numFmt numFmtId="164" formatCode="&quot;¥&quot;#,##0;&quot;¥&quot;\-#,##0"/>
      <alignment horizontal="right" vertical="center" textRotation="0" wrapText="0" relative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alignment horizontal="left" vertical="center" textRotation="0" wrapText="0" 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预算" pivot="0" count="3" xr9:uid="{00000000-0011-0000-FFFF-FFFF00000000}">
      <tableStyleElement type="headerRow" dxfId="161"/>
      <tableStyleElement type="totalRow" dxfId="160"/>
      <tableStyleElement type="firstColumn" dxfId="159"/>
    </tableStyle>
    <tableStyle name="交通" pivot="0" count="3" xr9:uid="{00000000-0011-0000-FFFF-FFFF01000000}">
      <tableStyleElement type="headerRow" dxfId="158"/>
      <tableStyleElement type="totalRow" dxfId="157"/>
      <tableStyleElement type="firstColumn" dxfId="15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住房" displayName="住房" ref="B10:E21" totalsRowCount="1" headerRowDxfId="155" dataDxfId="153" totalsRowDxfId="151" headerRowBorderDxfId="154" tableBorderDxfId="152" totalsRowBorderDxfId="150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住房" totalsRowLabel="汇总" dataDxfId="149" totalsRowDxfId="148"/>
    <tableColumn id="2" xr3:uid="{00000000-0010-0000-0000-000002000000}" name="预计支出" totalsRowFunction="sum" dataDxfId="147" totalsRowDxfId="146"/>
    <tableColumn id="3" xr3:uid="{00000000-0010-0000-0000-000003000000}" name="实际成本" totalsRowFunction="sum" dataDxfId="145" totalsRowDxfId="144"/>
    <tableColumn id="4" xr3:uid="{00000000-0010-0000-0000-000004000000}" name="差额" totalsRowFunction="sum" dataDxfId="143" totalsRowDxfId="142">
      <calculatedColumnFormula>住房[[#This Row],[预计支出]]-住房[[#This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住房支出。差额将自动进行计算，图标将更新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储蓄或投资" displayName="储蓄或投资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存款或投资" totalsRowLabel="汇总" dataDxfId="31" totalsRowDxfId="30"/>
    <tableColumn id="2" xr3:uid="{00000000-0010-0000-0900-000002000000}" name="预计成本" totalsRowFunction="sum" dataDxfId="29" totalsRowDxfId="28"/>
    <tableColumn id="3" xr3:uid="{00000000-0010-0000-0900-000003000000}" name="实际成本" totalsRowFunction="sum" dataDxfId="27" totalsRowDxfId="26"/>
    <tableColumn id="4" xr3:uid="{00000000-0010-0000-0900-000004000000}" name="差额" totalsRowFunction="sum" dataDxfId="25" totalsRowDxfId="24">
      <calculatedColumnFormula>储蓄或投资[[#This Row],[预计成本]]-储蓄或投资[[#This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储蓄或投资的预计和实际支出。差额将自动进行计算，图标将更新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个人护理" displayName="个人护理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个人护理" totalsRowLabel="汇总" dataDxfId="19" totalsRowDxfId="18"/>
    <tableColumn id="2" xr3:uid="{00000000-0010-0000-0A00-000002000000}" name="预计成本" totalsRowFunction="sum" dataDxfId="17" totalsRowDxfId="16"/>
    <tableColumn id="3" xr3:uid="{00000000-0010-0000-0A00-000003000000}" name="实际成本" totalsRowFunction="sum" dataDxfId="15" totalsRowDxfId="14"/>
    <tableColumn id="4" xr3:uid="{00000000-0010-0000-0A00-000004000000}" name="差额" totalsRowFunction="sum" dataDxfId="13" totalsRowDxfId="12">
      <calculatedColumnFormula>个人护理[[#This Row],[预计成本]]-个人护理[[#This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个人护理支出。差额将自动进行计算，图标将更新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娱乐" displayName="娱乐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娱乐" totalsRowLabel="汇总" dataDxfId="7" totalsRowDxfId="6"/>
    <tableColumn id="2" xr3:uid="{00000000-0010-0000-0B00-000002000000}" name="预计成本" totalsRowFunction="sum" dataDxfId="5" totalsRowDxfId="4"/>
    <tableColumn id="3" xr3:uid="{00000000-0010-0000-0B00-000003000000}" name="实际成本" totalsRowFunction="sum" dataDxfId="3" totalsRowDxfId="2"/>
    <tableColumn id="4" xr3:uid="{00000000-0010-0000-0B00-000004000000}" name="差额" totalsRowFunction="sum" dataDxfId="1" totalsRowDxfId="0">
      <calculatedColumnFormula>娱乐[[#This Row],[预计成本]]-娱乐[[#This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娱乐支出。差额将自动进行计算，图标将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保险" displayName="保险" ref="B33:E38" totalsRowCount="1" headerRowDxfId="141" dataDxfId="139" totalsRowDxfId="137" headerRowBorderDxfId="140" tableBorderDxfId="138" totalsRowBorderDxfId="136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保险" totalsRowLabel="汇总" dataDxfId="135" totalsRowDxfId="134"/>
    <tableColumn id="2" xr3:uid="{00000000-0010-0000-0100-000002000000}" name="预计成本" totalsRowFunction="sum" dataDxfId="133" totalsRowDxfId="132"/>
    <tableColumn id="3" xr3:uid="{00000000-0010-0000-0100-000003000000}" name="实际成本" totalsRowFunction="sum" dataDxfId="131" totalsRowDxfId="130"/>
    <tableColumn id="4" xr3:uid="{00000000-0010-0000-0100-000004000000}" name="差额" totalsRowFunction="sum" dataDxfId="129" totalsRowDxfId="128">
      <calculatedColumnFormula>保险[[#This Row],[预计成本]]-保险[[#This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保险支出。差额将自动进行计算，图标将更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法务" displayName="法务" ref="G50:J55" totalsRowCount="1" headerRowDxfId="127" dataDxfId="125" totalsRowDxfId="123" headerRowBorderDxfId="126" tableBorderDxfId="124" totalsRowBorderDxfId="122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法务" totalsRowLabel="汇总" dataDxfId="121" totalsRowDxfId="120"/>
    <tableColumn id="2" xr3:uid="{00000000-0010-0000-0200-000002000000}" name="预计成本" totalsRowFunction="sum" dataDxfId="119" totalsRowDxfId="118"/>
    <tableColumn id="3" xr3:uid="{00000000-0010-0000-0200-000003000000}" name="实际成本" totalsRowFunction="sum" dataDxfId="117" totalsRowDxfId="116"/>
    <tableColumn id="4" xr3:uid="{00000000-0010-0000-0200-000004000000}" name="差额" totalsRowFunction="sum" dataDxfId="115" totalsRowDxfId="114">
      <calculatedColumnFormula>法务[[#This Row],[预计成本]]-法务[[#This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法务支出。差额将自动进行计算，图标将更新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宠物" displayName="宠物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宠物" totalsRowLabel="汇总" dataDxfId="107" totalsRowDxfId="106"/>
    <tableColumn id="2" xr3:uid="{00000000-0010-0000-0300-000002000000}" name="预计成本" totalsRowFunction="sum" dataDxfId="105" totalsRowDxfId="104"/>
    <tableColumn id="3" xr3:uid="{00000000-0010-0000-0300-000003000000}" name="实际成本" totalsRowFunction="sum" dataDxfId="103" totalsRowDxfId="102"/>
    <tableColumn id="4" xr3:uid="{00000000-0010-0000-0300-000004000000}" name="差额" totalsRowFunction="sum" dataDxfId="101" totalsRowDxfId="100">
      <calculatedColumnFormula>宠物[[#This Row],[预计成本]]-宠物[[#This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宠物支出。差额将自动进行计算，图标将更新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礼品和捐赠" displayName="礼品和捐赠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礼品和捐赠" totalsRowLabel="汇总" dataDxfId="95" totalsRowDxfId="94"/>
    <tableColumn id="2" xr3:uid="{00000000-0010-0000-0400-000002000000}" name="预计成本" totalsRowFunction="sum" dataDxfId="93" totalsRowDxfId="92"/>
    <tableColumn id="3" xr3:uid="{00000000-0010-0000-0400-000003000000}" name="实际成本" totalsRowFunction="sum" dataDxfId="91" totalsRowDxfId="90"/>
    <tableColumn id="4" xr3:uid="{00000000-0010-0000-0400-000004000000}" name="差额" totalsRowFunction="sum" dataDxfId="89" totalsRowDxfId="88">
      <calculatedColumnFormula>礼品和捐赠[[#This Row],[预计成本]]-礼品和捐赠[[#This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礼品和捐赠支出。差额将自动进行计算，图标将更新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食品" displayName="食品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食品" totalsRowLabel="汇总" dataDxfId="83" totalsRowDxfId="82"/>
    <tableColumn id="2" xr3:uid="{00000000-0010-0000-0500-000002000000}" name="预计成本" totalsRowFunction="sum" dataDxfId="81" totalsRowDxfId="80"/>
    <tableColumn id="3" xr3:uid="{00000000-0010-0000-0500-000003000000}" name="实际成本" totalsRowFunction="sum" dataDxfId="79" totalsRowDxfId="78"/>
    <tableColumn id="4" xr3:uid="{00000000-0010-0000-0500-000004000000}" name="差额" totalsRowFunction="sum" dataDxfId="77" totalsRowDxfId="76">
      <calculatedColumnFormula>食品[[#This Row],[预计成本]]-食品[[#This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食品支出。差额将自动进行计算，图标将更新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税费" displayName="税费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税款" totalsRowLabel="汇总" dataDxfId="71" totalsRowDxfId="70"/>
    <tableColumn id="2" xr3:uid="{00000000-0010-0000-0600-000002000000}" name="预计成本" totalsRowFunction="sum" dataDxfId="69" totalsRowDxfId="68"/>
    <tableColumn id="3" xr3:uid="{00000000-0010-0000-0600-000003000000}" name="实际成本" totalsRowFunction="sum" dataDxfId="67" totalsRowDxfId="66"/>
    <tableColumn id="4" xr3:uid="{00000000-0010-0000-0600-000004000000}" name="差额" totalsRowFunction="sum" dataDxfId="65" totalsRowDxfId="64">
      <calculatedColumnFormula>税费[[#This Row],[预计成本]]-税费[[#This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税费支出。差额将自动进行计算，图标将更新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交通" displayName="交通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交通" totalsRowLabel="汇总" dataDxfId="59" totalsRowDxfId="58"/>
    <tableColumn id="2" xr3:uid="{00000000-0010-0000-0700-000002000000}" name="预计成本" totalsRowFunction="sum" dataDxfId="57" totalsRowDxfId="56"/>
    <tableColumn id="3" xr3:uid="{00000000-0010-0000-0700-000003000000}" name="实际成本" totalsRowFunction="sum" dataDxfId="55" totalsRowDxfId="54"/>
    <tableColumn id="4" xr3:uid="{00000000-0010-0000-0700-000004000000}" name="差额" totalsRowFunction="sum" dataDxfId="53" totalsRowDxfId="52">
      <calculatedColumnFormula>交通[[#This Row],[预计成本]]-交通[[#This Row],[实际成本]]</calculatedColumnFormula>
    </tableColumn>
  </tableColumns>
  <tableStyleInfo name="交通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交通支出。差额将自动进行计算，图标将更新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贷款" displayName="贷款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贷款" totalsRowLabel="汇总" dataDxfId="45" totalsRowDxfId="44"/>
    <tableColumn id="2" xr3:uid="{00000000-0010-0000-0800-000002000000}" name="预计成本" totalsRowFunction="sum" dataDxfId="43" totalsRowDxfId="42"/>
    <tableColumn id="3" xr3:uid="{00000000-0010-0000-0800-000003000000}" name="实际成本" totalsRowFunction="sum" dataDxfId="41" totalsRowDxfId="40"/>
    <tableColumn id="4" xr3:uid="{00000000-0010-0000-0800-000004000000}" name="差额" totalsRowFunction="sum" dataDxfId="39" totalsRowDxfId="38">
      <calculatedColumnFormula>贷款[[#This Row],[预计成本]]-贷款[[#This Row],[实际成本]]</calculatedColumnFormula>
    </tableColumn>
  </tableColumns>
  <tableStyleInfo name="预算" showFirstColumn="1" showLastColumn="0" showRowStripes="1" showColumnStripes="0"/>
  <extLst>
    <ext xmlns:x14="http://schemas.microsoft.com/office/spreadsheetml/2009/9/main" uri="{504A1905-F514-4f6f-8877-14C23A59335A}">
      <x14:table altTextSummary="在此表中输入预计和实际贷款支出。差额将自动进行计算，图标将更新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3.5" x14ac:dyDescent="0.25"/>
  <cols>
    <col min="1" max="1" width="2.25" customWidth="1"/>
    <col min="2" max="2" width="30.125" customWidth="1"/>
    <col min="3" max="5" width="18.125" customWidth="1"/>
    <col min="6" max="6" width="4.375" customWidth="1"/>
    <col min="7" max="7" width="32.375" customWidth="1"/>
    <col min="8" max="10" width="18.125" customWidth="1"/>
  </cols>
  <sheetData>
    <row r="1" spans="1:10" ht="71.45" customHeight="1" x14ac:dyDescent="0.25">
      <c r="A1" s="1"/>
      <c r="B1" s="138" t="s">
        <v>0</v>
      </c>
      <c r="C1" s="138"/>
      <c r="D1" s="138"/>
      <c r="E1" s="138"/>
      <c r="F1" s="138"/>
      <c r="G1" s="138"/>
      <c r="H1" s="138"/>
      <c r="I1" s="138"/>
      <c r="J1" s="138"/>
    </row>
    <row r="2" spans="1:10" ht="20.100000000000001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5">
      <c r="A3" s="2"/>
      <c r="B3" s="150" t="s">
        <v>1</v>
      </c>
      <c r="C3" s="152" t="s">
        <v>36</v>
      </c>
      <c r="D3" s="153"/>
      <c r="E3" s="5">
        <v>2500</v>
      </c>
      <c r="F3" s="6"/>
      <c r="G3" s="130" t="s">
        <v>43</v>
      </c>
      <c r="H3" s="158" t="s">
        <v>75</v>
      </c>
      <c r="I3" s="159"/>
      <c r="J3" s="7">
        <f>SUM(C21,C31,C38,C44,C52,C62,H20,H29,H36,H42,H48,H55)</f>
        <v>2060</v>
      </c>
    </row>
    <row r="4" spans="1:10" ht="18" customHeight="1" thickBot="1" x14ac:dyDescent="0.3">
      <c r="A4" s="2"/>
      <c r="B4" s="148"/>
      <c r="C4" s="154" t="s">
        <v>37</v>
      </c>
      <c r="D4" s="155"/>
      <c r="E4" s="8">
        <v>500</v>
      </c>
      <c r="F4" s="6"/>
      <c r="G4" s="131" t="s">
        <v>44</v>
      </c>
      <c r="H4" s="160" t="s">
        <v>76</v>
      </c>
      <c r="I4" s="161"/>
      <c r="J4" s="9">
        <f>SUM(D21,D31,D38,D44,D52,D62,I20,I29,I36,I42,I48,I55)</f>
        <v>2040</v>
      </c>
    </row>
    <row r="5" spans="1:10" ht="18" customHeight="1" thickBot="1" x14ac:dyDescent="0.3">
      <c r="A5" s="2"/>
      <c r="B5" s="151"/>
      <c r="C5" s="139" t="s">
        <v>38</v>
      </c>
      <c r="D5" s="140"/>
      <c r="E5" s="10">
        <f>SUM(E3:E4)</f>
        <v>3000</v>
      </c>
      <c r="F5" s="6"/>
      <c r="G5" s="156" t="s">
        <v>45</v>
      </c>
      <c r="H5" s="156"/>
      <c r="I5" s="157"/>
      <c r="J5" s="11">
        <f>SUM(E21,E31,E38,E44,E52,E62,J20,J29,J36,J42,J48,J55)</f>
        <v>20</v>
      </c>
    </row>
    <row r="6" spans="1:10" ht="18" customHeight="1" x14ac:dyDescent="0.25">
      <c r="A6" s="2"/>
      <c r="B6" s="147" t="s">
        <v>2</v>
      </c>
      <c r="C6" s="141" t="s">
        <v>36</v>
      </c>
      <c r="D6" s="142"/>
      <c r="E6" s="12">
        <v>2500</v>
      </c>
      <c r="F6" s="6"/>
      <c r="G6" s="132" t="s">
        <v>46</v>
      </c>
      <c r="H6" s="158" t="s">
        <v>75</v>
      </c>
      <c r="I6" s="159"/>
      <c r="J6" s="134">
        <f>E5-J3</f>
        <v>940</v>
      </c>
    </row>
    <row r="7" spans="1:10" ht="18" customHeight="1" thickBot="1" x14ac:dyDescent="0.3">
      <c r="A7" s="2"/>
      <c r="B7" s="148"/>
      <c r="C7" s="143" t="s">
        <v>37</v>
      </c>
      <c r="D7" s="144"/>
      <c r="E7" s="13">
        <v>500</v>
      </c>
      <c r="F7" s="6"/>
      <c r="G7" s="133" t="s">
        <v>47</v>
      </c>
      <c r="H7" s="160" t="s">
        <v>76</v>
      </c>
      <c r="I7" s="161"/>
      <c r="J7" s="135">
        <f>E8-J4</f>
        <v>960</v>
      </c>
    </row>
    <row r="8" spans="1:10" ht="18" customHeight="1" thickBot="1" x14ac:dyDescent="0.3">
      <c r="A8" s="2"/>
      <c r="B8" s="149"/>
      <c r="C8" s="145" t="s">
        <v>38</v>
      </c>
      <c r="D8" s="146"/>
      <c r="E8" s="14">
        <f>SUM(E6:E7)</f>
        <v>3000</v>
      </c>
      <c r="F8" s="6"/>
      <c r="G8" s="156" t="s">
        <v>48</v>
      </c>
      <c r="H8" s="156"/>
      <c r="I8" s="157"/>
      <c r="J8" s="15">
        <f>J7-J6</f>
        <v>20</v>
      </c>
    </row>
    <row r="9" spans="1:10" ht="20.100000000000001" customHeight="1" thickBot="1" x14ac:dyDescent="0.3">
      <c r="A9" s="2"/>
      <c r="B9" s="136"/>
      <c r="C9" s="136"/>
      <c r="D9" s="136"/>
      <c r="E9" s="137"/>
      <c r="F9" s="6"/>
      <c r="G9" s="16"/>
      <c r="H9" s="16"/>
      <c r="I9" s="16"/>
      <c r="J9" s="17"/>
    </row>
    <row r="10" spans="1:10" ht="18" customHeight="1" thickBot="1" x14ac:dyDescent="0.3">
      <c r="A10" s="2"/>
      <c r="B10" s="18" t="s">
        <v>3</v>
      </c>
      <c r="C10" s="19" t="s">
        <v>39</v>
      </c>
      <c r="D10" s="19" t="s">
        <v>41</v>
      </c>
      <c r="E10" s="20" t="s">
        <v>42</v>
      </c>
      <c r="F10" s="21"/>
      <c r="G10" s="22" t="s">
        <v>49</v>
      </c>
      <c r="H10" s="23" t="s">
        <v>40</v>
      </c>
      <c r="I10" s="24" t="s">
        <v>41</v>
      </c>
      <c r="J10" s="25" t="s">
        <v>42</v>
      </c>
    </row>
    <row r="11" spans="1:10" ht="18" customHeight="1" thickBot="1" x14ac:dyDescent="0.3">
      <c r="A11" s="2"/>
      <c r="B11" s="26" t="s">
        <v>4</v>
      </c>
      <c r="C11" s="27">
        <v>1500</v>
      </c>
      <c r="D11" s="28">
        <v>1400</v>
      </c>
      <c r="E11" s="29">
        <f>住房[[#This Row],[预计支出]]-住房[[#This Row],[实际成本]]</f>
        <v>100</v>
      </c>
      <c r="F11" s="30"/>
      <c r="G11" s="31" t="s">
        <v>50</v>
      </c>
      <c r="H11" s="32">
        <v>0</v>
      </c>
      <c r="I11" s="32">
        <v>50</v>
      </c>
      <c r="J11" s="32">
        <f>娱乐[[#This Row],[预计成本]]-娱乐[[#This Row],[实际成本]]</f>
        <v>-50</v>
      </c>
    </row>
    <row r="12" spans="1:10" ht="18" customHeight="1" thickBot="1" x14ac:dyDescent="0.3">
      <c r="A12" s="2"/>
      <c r="B12" s="33" t="s">
        <v>5</v>
      </c>
      <c r="C12" s="34">
        <v>60</v>
      </c>
      <c r="D12" s="34">
        <v>100</v>
      </c>
      <c r="E12" s="34">
        <f>住房[[#This Row],[预计支出]]-住房[[#This Row],[实际成本]]</f>
        <v>-40</v>
      </c>
      <c r="F12" s="35"/>
      <c r="G12" s="36" t="s">
        <v>51</v>
      </c>
      <c r="H12" s="37"/>
      <c r="I12" s="37"/>
      <c r="J12" s="37">
        <f>娱乐[[#This Row],[预计成本]]-娱乐[[#This Row],[实际成本]]</f>
        <v>0</v>
      </c>
    </row>
    <row r="13" spans="1:10" ht="18" customHeight="1" thickBot="1" x14ac:dyDescent="0.3">
      <c r="A13" s="2"/>
      <c r="B13" s="26" t="s">
        <v>6</v>
      </c>
      <c r="C13" s="38">
        <v>50</v>
      </c>
      <c r="D13" s="39">
        <v>60</v>
      </c>
      <c r="E13" s="39">
        <f>住房[[#This Row],[预计支出]]-住房[[#This Row],[实际成本]]</f>
        <v>-10</v>
      </c>
      <c r="F13" s="35"/>
      <c r="G13" s="40" t="s">
        <v>52</v>
      </c>
      <c r="H13" s="32"/>
      <c r="I13" s="41"/>
      <c r="J13" s="41">
        <f>娱乐[[#This Row],[预计成本]]-娱乐[[#This Row],[实际成本]]</f>
        <v>0</v>
      </c>
    </row>
    <row r="14" spans="1:10" ht="18" customHeight="1" thickBot="1" x14ac:dyDescent="0.3">
      <c r="A14" s="2"/>
      <c r="B14" s="33" t="s">
        <v>7</v>
      </c>
      <c r="C14" s="42">
        <v>200</v>
      </c>
      <c r="D14" s="34">
        <v>180</v>
      </c>
      <c r="E14" s="34">
        <f>住房[[#This Row],[预计支出]]-住房[[#This Row],[实际成本]]</f>
        <v>20</v>
      </c>
      <c r="F14" s="35"/>
      <c r="G14" s="43" t="s">
        <v>53</v>
      </c>
      <c r="H14" s="44"/>
      <c r="I14" s="44"/>
      <c r="J14" s="37">
        <f>娱乐[[#This Row],[预计成本]]-娱乐[[#This Row],[实际成本]]</f>
        <v>0</v>
      </c>
    </row>
    <row r="15" spans="1:10" ht="18" customHeight="1" thickBot="1" x14ac:dyDescent="0.3">
      <c r="A15" s="2"/>
      <c r="B15" s="26" t="s">
        <v>8</v>
      </c>
      <c r="C15" s="39"/>
      <c r="D15" s="39"/>
      <c r="E15" s="39">
        <f>住房[[#This Row],[预计支出]]-住房[[#This Row],[实际成本]]</f>
        <v>0</v>
      </c>
      <c r="F15" s="35"/>
      <c r="G15" s="31" t="s">
        <v>54</v>
      </c>
      <c r="H15" s="41"/>
      <c r="I15" s="41"/>
      <c r="J15" s="45">
        <f>娱乐[[#This Row],[预计成本]]-娱乐[[#This Row],[实际成本]]</f>
        <v>0</v>
      </c>
    </row>
    <row r="16" spans="1:10" ht="18" customHeight="1" thickBot="1" x14ac:dyDescent="0.3">
      <c r="A16" s="2"/>
      <c r="B16" s="33" t="s">
        <v>9</v>
      </c>
      <c r="C16" s="34"/>
      <c r="D16" s="46"/>
      <c r="E16" s="34">
        <f>住房[[#This Row],[预计支出]]-住房[[#This Row],[实际成本]]</f>
        <v>0</v>
      </c>
      <c r="F16" s="35"/>
      <c r="G16" s="43" t="s">
        <v>55</v>
      </c>
      <c r="H16" s="47"/>
      <c r="I16" s="47"/>
      <c r="J16" s="48">
        <f>娱乐[[#This Row],[预计成本]]-娱乐[[#This Row],[实际成本]]</f>
        <v>0</v>
      </c>
    </row>
    <row r="17" spans="1:10" ht="18" customHeight="1" thickBot="1" x14ac:dyDescent="0.3">
      <c r="A17" s="2"/>
      <c r="B17" s="26" t="s">
        <v>10</v>
      </c>
      <c r="C17" s="39"/>
      <c r="D17" s="38"/>
      <c r="E17" s="38">
        <f>住房[[#This Row],[预计支出]]-住房[[#This Row],[实际成本]]</f>
        <v>0</v>
      </c>
      <c r="F17" s="35"/>
      <c r="G17" s="49" t="s">
        <v>13</v>
      </c>
      <c r="H17" s="50"/>
      <c r="I17" s="50"/>
      <c r="J17" s="51">
        <f>娱乐[[#This Row],[预计成本]]-娱乐[[#This Row],[实际成本]]</f>
        <v>0</v>
      </c>
    </row>
    <row r="18" spans="1:10" ht="18" customHeight="1" thickBot="1" x14ac:dyDescent="0.3">
      <c r="A18" s="2"/>
      <c r="B18" s="33" t="s">
        <v>11</v>
      </c>
      <c r="C18" s="34"/>
      <c r="D18" s="52"/>
      <c r="E18" s="34">
        <f>住房[[#This Row],[预计支出]]-住房[[#This Row],[实际成本]]</f>
        <v>0</v>
      </c>
      <c r="F18" s="35"/>
      <c r="G18" s="43" t="s">
        <v>13</v>
      </c>
      <c r="H18" s="37"/>
      <c r="I18" s="37"/>
      <c r="J18" s="53">
        <f>娱乐[[#This Row],[预计成本]]-娱乐[[#This Row],[实际成本]]</f>
        <v>0</v>
      </c>
    </row>
    <row r="19" spans="1:10" ht="18" customHeight="1" thickBot="1" x14ac:dyDescent="0.3">
      <c r="A19" s="2"/>
      <c r="B19" s="54" t="s">
        <v>12</v>
      </c>
      <c r="C19" s="55"/>
      <c r="D19" s="55"/>
      <c r="E19" s="38">
        <f>住房[[#This Row],[预计支出]]-住房[[#This Row],[实际成本]]</f>
        <v>0</v>
      </c>
      <c r="F19" s="35"/>
      <c r="G19" s="49" t="s">
        <v>13</v>
      </c>
      <c r="H19" s="50"/>
      <c r="I19" s="50"/>
      <c r="J19" s="51">
        <f>娱乐[[#This Row],[预计成本]]-娱乐[[#This Row],[实际成本]]</f>
        <v>0</v>
      </c>
    </row>
    <row r="20" spans="1:10" ht="18" customHeight="1" thickBot="1" x14ac:dyDescent="0.3">
      <c r="A20" s="2"/>
      <c r="B20" s="56" t="s">
        <v>13</v>
      </c>
      <c r="C20" s="57"/>
      <c r="D20" s="57"/>
      <c r="E20" s="58">
        <f>住房[[#This Row],[预计支出]]-住房[[#This Row],[实际成本]]</f>
        <v>0</v>
      </c>
      <c r="F20" s="35"/>
      <c r="G20" s="59" t="s">
        <v>77</v>
      </c>
      <c r="H20" s="60">
        <f>SUBTOTAL(109,娱乐[预计成本])</f>
        <v>0</v>
      </c>
      <c r="I20" s="61">
        <f>SUBTOTAL(109,娱乐[实际成本])</f>
        <v>50</v>
      </c>
      <c r="J20" s="62">
        <f>SUBTOTAL(109,娱乐[差额])</f>
        <v>-50</v>
      </c>
    </row>
    <row r="21" spans="1:10" ht="18" customHeight="1" thickBot="1" x14ac:dyDescent="0.3">
      <c r="A21" s="2"/>
      <c r="B21" s="63" t="s">
        <v>77</v>
      </c>
      <c r="C21" s="64">
        <f>SUBTOTAL(109,住房[预计支出])</f>
        <v>1810</v>
      </c>
      <c r="D21" s="65">
        <f>SUBTOTAL(109,住房[实际成本])</f>
        <v>1740</v>
      </c>
      <c r="E21" s="66">
        <f>SUBTOTAL(109,住房[差额])</f>
        <v>70</v>
      </c>
      <c r="F21" s="35"/>
      <c r="G21" s="165"/>
      <c r="H21" s="165"/>
      <c r="I21" s="165"/>
      <c r="J21" s="165"/>
    </row>
    <row r="22" spans="1:10" ht="18" customHeight="1" thickBot="1" x14ac:dyDescent="0.3">
      <c r="A22" s="2"/>
      <c r="B22" s="164"/>
      <c r="C22" s="164"/>
      <c r="D22" s="164"/>
      <c r="E22" s="164"/>
      <c r="F22" s="35"/>
      <c r="G22" s="67" t="s">
        <v>56</v>
      </c>
      <c r="H22" s="68" t="s">
        <v>40</v>
      </c>
      <c r="I22" s="68" t="s">
        <v>41</v>
      </c>
      <c r="J22" s="69" t="s">
        <v>42</v>
      </c>
    </row>
    <row r="23" spans="1:10" ht="18" customHeight="1" thickBot="1" x14ac:dyDescent="0.3">
      <c r="A23" s="2"/>
      <c r="B23" s="70" t="s">
        <v>14</v>
      </c>
      <c r="C23" s="23" t="s">
        <v>40</v>
      </c>
      <c r="D23" s="24" t="s">
        <v>41</v>
      </c>
      <c r="E23" s="24" t="s">
        <v>42</v>
      </c>
      <c r="F23" s="35"/>
      <c r="G23" s="26" t="s">
        <v>57</v>
      </c>
      <c r="H23" s="27"/>
      <c r="I23" s="39"/>
      <c r="J23" s="71">
        <f>贷款[[#This Row],[预计成本]]-贷款[[#This Row],[实际成本]]</f>
        <v>0</v>
      </c>
    </row>
    <row r="24" spans="1:10" ht="18" customHeight="1" thickBot="1" x14ac:dyDescent="0.3">
      <c r="A24" s="2"/>
      <c r="B24" s="31" t="s">
        <v>15</v>
      </c>
      <c r="C24" s="32">
        <v>250</v>
      </c>
      <c r="D24" s="32">
        <v>250</v>
      </c>
      <c r="E24" s="32">
        <f>交通[[#This Row],[预计成本]]-交通[[#This Row],[实际成本]]</f>
        <v>0</v>
      </c>
      <c r="F24" s="35"/>
      <c r="G24" s="72" t="s">
        <v>58</v>
      </c>
      <c r="H24" s="34"/>
      <c r="I24" s="46"/>
      <c r="J24" s="34">
        <f>贷款[[#This Row],[预计成本]]-贷款[[#This Row],[实际成本]]</f>
        <v>0</v>
      </c>
    </row>
    <row r="25" spans="1:10" ht="18" customHeight="1" thickBot="1" x14ac:dyDescent="0.3">
      <c r="A25" s="2"/>
      <c r="B25" s="43" t="s">
        <v>16</v>
      </c>
      <c r="C25" s="44"/>
      <c r="D25" s="44"/>
      <c r="E25" s="44">
        <f>交通[[#This Row],[预计成本]]-交通[[#This Row],[实际成本]]</f>
        <v>0</v>
      </c>
      <c r="F25" s="35"/>
      <c r="G25" s="73" t="s">
        <v>59</v>
      </c>
      <c r="H25" s="74"/>
      <c r="I25" s="38"/>
      <c r="J25" s="39">
        <f>贷款[[#This Row],[预计成本]]-贷款[[#This Row],[实际成本]]</f>
        <v>0</v>
      </c>
    </row>
    <row r="26" spans="1:10" ht="18" customHeight="1" thickBot="1" x14ac:dyDescent="0.3">
      <c r="A26" s="2"/>
      <c r="B26" s="49" t="s">
        <v>17</v>
      </c>
      <c r="C26" s="41"/>
      <c r="D26" s="41"/>
      <c r="E26" s="41">
        <f>交通[[#This Row],[预计成本]]-交通[[#This Row],[实际成本]]</f>
        <v>0</v>
      </c>
      <c r="F26" s="35"/>
      <c r="G26" s="33" t="s">
        <v>59</v>
      </c>
      <c r="H26" s="34"/>
      <c r="I26" s="46"/>
      <c r="J26" s="34">
        <f>贷款[[#This Row],[预计成本]]-贷款[[#This Row],[实际成本]]</f>
        <v>0</v>
      </c>
    </row>
    <row r="27" spans="1:10" ht="18" customHeight="1" thickBot="1" x14ac:dyDescent="0.3">
      <c r="A27" s="2"/>
      <c r="B27" s="43" t="s">
        <v>18</v>
      </c>
      <c r="C27" s="47"/>
      <c r="D27" s="47"/>
      <c r="E27" s="47">
        <f>交通[[#This Row],[预计成本]]-交通[[#This Row],[实际成本]]</f>
        <v>0</v>
      </c>
      <c r="F27" s="35"/>
      <c r="G27" s="75" t="s">
        <v>59</v>
      </c>
      <c r="H27" s="74"/>
      <c r="I27" s="38"/>
      <c r="J27" s="76">
        <f>贷款[[#This Row],[预计成本]]-贷款[[#This Row],[实际成本]]</f>
        <v>0</v>
      </c>
    </row>
    <row r="28" spans="1:10" ht="18" customHeight="1" thickBot="1" x14ac:dyDescent="0.3">
      <c r="A28" s="2"/>
      <c r="B28" s="77" t="s">
        <v>19</v>
      </c>
      <c r="C28" s="41"/>
      <c r="D28" s="41"/>
      <c r="E28" s="41">
        <f>交通[[#This Row],[预计成本]]-交通[[#This Row],[实际成本]]</f>
        <v>0</v>
      </c>
      <c r="F28" s="35"/>
      <c r="G28" s="78" t="s">
        <v>13</v>
      </c>
      <c r="H28" s="79"/>
      <c r="I28" s="52"/>
      <c r="J28" s="79">
        <f>贷款[[#This Row],[预计成本]]-贷款[[#This Row],[实际成本]]</f>
        <v>0</v>
      </c>
    </row>
    <row r="29" spans="1:10" ht="18" customHeight="1" thickBot="1" x14ac:dyDescent="0.3">
      <c r="A29" s="2"/>
      <c r="B29" s="80" t="s">
        <v>20</v>
      </c>
      <c r="C29" s="47"/>
      <c r="D29" s="47"/>
      <c r="E29" s="47">
        <f>交通[[#This Row],[预计成本]]-交通[[#This Row],[实际成本]]</f>
        <v>0</v>
      </c>
      <c r="F29" s="35"/>
      <c r="G29" s="67" t="s">
        <v>77</v>
      </c>
      <c r="H29" s="64">
        <f>SUBTOTAL(109,贷款[预计成本])</f>
        <v>0</v>
      </c>
      <c r="I29" s="81">
        <f>SUBTOTAL(109,贷款[实际成本])</f>
        <v>0</v>
      </c>
      <c r="J29" s="82">
        <f>SUBTOTAL(109,贷款[差额])</f>
        <v>0</v>
      </c>
    </row>
    <row r="30" spans="1:10" ht="18" customHeight="1" x14ac:dyDescent="0.25">
      <c r="A30" s="2"/>
      <c r="B30" s="49" t="s">
        <v>13</v>
      </c>
      <c r="C30" s="50"/>
      <c r="D30" s="83"/>
      <c r="E30" s="50">
        <f>交通[[#This Row],[预计成本]]-交通[[#This Row],[实际成本]]</f>
        <v>0</v>
      </c>
      <c r="F30" s="35"/>
      <c r="G30" s="162"/>
      <c r="H30" s="162"/>
      <c r="I30" s="162"/>
      <c r="J30" s="162"/>
    </row>
    <row r="31" spans="1:10" ht="18" customHeight="1" x14ac:dyDescent="0.25">
      <c r="A31" s="2"/>
      <c r="B31" s="59" t="s">
        <v>77</v>
      </c>
      <c r="C31" s="61">
        <f>SUBTOTAL(109,交通[预计成本])</f>
        <v>250</v>
      </c>
      <c r="D31" s="61">
        <f>SUBTOTAL(109,交通[实际成本])</f>
        <v>250</v>
      </c>
      <c r="E31" s="61">
        <f>SUBTOTAL(109,交通[差额])</f>
        <v>0</v>
      </c>
      <c r="F31" s="30"/>
      <c r="G31" s="70" t="s">
        <v>60</v>
      </c>
      <c r="H31" s="23" t="s">
        <v>40</v>
      </c>
      <c r="I31" s="23" t="s">
        <v>41</v>
      </c>
      <c r="J31" s="23" t="s">
        <v>42</v>
      </c>
    </row>
    <row r="32" spans="1:10" ht="18" customHeight="1" thickBot="1" x14ac:dyDescent="0.3">
      <c r="A32" s="2"/>
      <c r="B32" s="162"/>
      <c r="C32" s="162"/>
      <c r="D32" s="162"/>
      <c r="E32" s="162"/>
      <c r="F32" s="30"/>
      <c r="G32" s="31" t="s">
        <v>61</v>
      </c>
      <c r="H32" s="50"/>
      <c r="I32" s="50"/>
      <c r="J32" s="50">
        <f>税费[[#This Row],[预计成本]]-税费[[#This Row],[实际成本]]</f>
        <v>0</v>
      </c>
    </row>
    <row r="33" spans="1:10" ht="18" customHeight="1" thickBot="1" x14ac:dyDescent="0.3">
      <c r="A33" s="2"/>
      <c r="B33" s="67" t="s">
        <v>17</v>
      </c>
      <c r="C33" s="84" t="s">
        <v>40</v>
      </c>
      <c r="D33" s="85" t="s">
        <v>41</v>
      </c>
      <c r="E33" s="86" t="s">
        <v>42</v>
      </c>
      <c r="F33" s="30"/>
      <c r="G33" s="87" t="s">
        <v>62</v>
      </c>
      <c r="H33" s="37"/>
      <c r="I33" s="88"/>
      <c r="J33" s="88">
        <f>税费[[#This Row],[预计成本]]-税费[[#This Row],[实际成本]]</f>
        <v>0</v>
      </c>
    </row>
    <row r="34" spans="1:10" ht="18" customHeight="1" thickBot="1" x14ac:dyDescent="0.3">
      <c r="A34" s="89"/>
      <c r="B34" s="90" t="s">
        <v>3</v>
      </c>
      <c r="C34" s="71"/>
      <c r="D34" s="91"/>
      <c r="E34" s="27">
        <f>保险[[#This Row],[预计成本]]-保险[[#This Row],[实际成本]]</f>
        <v>0</v>
      </c>
      <c r="F34" s="30"/>
      <c r="G34" s="77" t="s">
        <v>63</v>
      </c>
      <c r="H34" s="41"/>
      <c r="I34" s="83"/>
      <c r="J34" s="83">
        <f>税费[[#This Row],[预计成本]]-税费[[#This Row],[实际成本]]</f>
        <v>0</v>
      </c>
    </row>
    <row r="35" spans="1:10" ht="18" customHeight="1" thickBot="1" x14ac:dyDescent="0.3">
      <c r="A35" s="89"/>
      <c r="B35" s="92" t="s">
        <v>21</v>
      </c>
      <c r="C35" s="34"/>
      <c r="D35" s="93"/>
      <c r="E35" s="93">
        <f>保险[[#This Row],[预计成本]]-保险[[#This Row],[实际成本]]</f>
        <v>0</v>
      </c>
      <c r="F35" s="30"/>
      <c r="G35" s="87" t="s">
        <v>13</v>
      </c>
      <c r="H35" s="88"/>
      <c r="I35" s="88"/>
      <c r="J35" s="88">
        <f>税费[[#This Row],[预计成本]]-税费[[#This Row],[实际成本]]</f>
        <v>0</v>
      </c>
    </row>
    <row r="36" spans="1:10" ht="18" customHeight="1" thickBot="1" x14ac:dyDescent="0.3">
      <c r="A36" s="89"/>
      <c r="B36" s="94" t="s">
        <v>22</v>
      </c>
      <c r="C36" s="39"/>
      <c r="D36" s="95"/>
      <c r="E36" s="39">
        <f>保险[[#This Row],[预计成本]]-保险[[#This Row],[实际成本]]</f>
        <v>0</v>
      </c>
      <c r="F36" s="30"/>
      <c r="G36" s="59" t="s">
        <v>77</v>
      </c>
      <c r="H36" s="61">
        <f>SUBTOTAL(109,税费[预计成本])</f>
        <v>0</v>
      </c>
      <c r="I36" s="61">
        <f>SUBTOTAL(109,税费[实际成本])</f>
        <v>0</v>
      </c>
      <c r="J36" s="61">
        <f>SUBTOTAL(109,税费[差额])</f>
        <v>0</v>
      </c>
    </row>
    <row r="37" spans="1:10" ht="18" customHeight="1" thickBot="1" x14ac:dyDescent="0.3">
      <c r="A37" s="89"/>
      <c r="B37" s="96" t="s">
        <v>13</v>
      </c>
      <c r="C37" s="79"/>
      <c r="D37" s="97"/>
      <c r="E37" s="79">
        <f>保险[[#This Row],[预计成本]]-保险[[#This Row],[实际成本]]</f>
        <v>0</v>
      </c>
      <c r="F37" s="35"/>
      <c r="G37" s="162"/>
      <c r="H37" s="162"/>
      <c r="I37" s="162"/>
      <c r="J37" s="162"/>
    </row>
    <row r="38" spans="1:10" ht="18" customHeight="1" thickBot="1" x14ac:dyDescent="0.3">
      <c r="A38" s="2"/>
      <c r="B38" s="67" t="s">
        <v>77</v>
      </c>
      <c r="C38" s="98">
        <f>SUBTOTAL(109,保险[预计成本])</f>
        <v>0</v>
      </c>
      <c r="D38" s="99">
        <f>SUBTOTAL(109,保险[实际成本])</f>
        <v>0</v>
      </c>
      <c r="E38" s="100">
        <f>SUBTOTAL(109,保险[差额])</f>
        <v>0</v>
      </c>
      <c r="F38" s="35"/>
      <c r="G38" s="101" t="s">
        <v>64</v>
      </c>
      <c r="H38" s="102" t="s">
        <v>40</v>
      </c>
      <c r="I38" s="103" t="s">
        <v>41</v>
      </c>
      <c r="J38" s="86" t="s">
        <v>42</v>
      </c>
    </row>
    <row r="39" spans="1:10" ht="18" customHeight="1" thickBot="1" x14ac:dyDescent="0.3">
      <c r="A39" s="2"/>
      <c r="B39" s="162"/>
      <c r="C39" s="162"/>
      <c r="D39" s="162"/>
      <c r="E39" s="162"/>
      <c r="F39" s="104"/>
      <c r="G39" s="105" t="s">
        <v>65</v>
      </c>
      <c r="H39" s="27"/>
      <c r="I39" s="106"/>
      <c r="J39" s="107">
        <f>储蓄或投资[[#This Row],[预计成本]]-储蓄或投资[[#This Row],[实际成本]]</f>
        <v>0</v>
      </c>
    </row>
    <row r="40" spans="1:10" ht="18" customHeight="1" thickBot="1" x14ac:dyDescent="0.3">
      <c r="A40" s="2"/>
      <c r="B40" s="70" t="s">
        <v>23</v>
      </c>
      <c r="C40" s="108" t="s">
        <v>40</v>
      </c>
      <c r="D40" s="23" t="s">
        <v>41</v>
      </c>
      <c r="E40" s="23" t="s">
        <v>42</v>
      </c>
      <c r="F40" s="104"/>
      <c r="G40" s="33" t="s">
        <v>66</v>
      </c>
      <c r="H40" s="42"/>
      <c r="I40" s="109"/>
      <c r="J40" s="110">
        <f>储蓄或投资[[#This Row],[预计成本]]-储蓄或投资[[#This Row],[实际成本]]</f>
        <v>0</v>
      </c>
    </row>
    <row r="41" spans="1:10" ht="18" customHeight="1" thickBot="1" x14ac:dyDescent="0.3">
      <c r="A41" s="2"/>
      <c r="B41" s="31" t="s">
        <v>24</v>
      </c>
      <c r="C41" s="51"/>
      <c r="D41" s="50"/>
      <c r="E41" s="50">
        <f>食品[[#This Row],[预计成本]]-食品[[#This Row],[实际成本]]</f>
        <v>0</v>
      </c>
      <c r="F41" s="104"/>
      <c r="G41" s="111" t="s">
        <v>13</v>
      </c>
      <c r="H41" s="112"/>
      <c r="I41" s="113"/>
      <c r="J41" s="114">
        <f>储蓄或投资[[#This Row],[预计成本]]-储蓄或投资[[#This Row],[实际成本]]</f>
        <v>0</v>
      </c>
    </row>
    <row r="42" spans="1:10" ht="18" customHeight="1" thickBot="1" x14ac:dyDescent="0.3">
      <c r="A42" s="2"/>
      <c r="B42" s="43" t="s">
        <v>25</v>
      </c>
      <c r="C42" s="53"/>
      <c r="D42" s="37"/>
      <c r="E42" s="37">
        <f>食品[[#This Row],[预计成本]]-食品[[#This Row],[实际成本]]</f>
        <v>0</v>
      </c>
      <c r="F42" s="35"/>
      <c r="G42" s="101" t="s">
        <v>77</v>
      </c>
      <c r="H42" s="65">
        <f>SUBTOTAL(109,储蓄或投资[预计成本])</f>
        <v>0</v>
      </c>
      <c r="I42" s="115">
        <f>SUBTOTAL(109,储蓄或投资[实际成本])</f>
        <v>0</v>
      </c>
      <c r="J42" s="100">
        <f>SUBTOTAL(109,储蓄或投资[差额])</f>
        <v>0</v>
      </c>
    </row>
    <row r="43" spans="1:10" ht="18" customHeight="1" x14ac:dyDescent="0.25">
      <c r="A43" s="2"/>
      <c r="B43" s="49" t="s">
        <v>13</v>
      </c>
      <c r="C43" s="51"/>
      <c r="D43" s="50"/>
      <c r="E43" s="50">
        <f>食品[[#This Row],[预计成本]]-食品[[#This Row],[实际成本]]</f>
        <v>0</v>
      </c>
      <c r="F43" s="35"/>
      <c r="G43" s="162"/>
      <c r="H43" s="162"/>
      <c r="I43" s="162"/>
      <c r="J43" s="162"/>
    </row>
    <row r="44" spans="1:10" ht="18" customHeight="1" x14ac:dyDescent="0.25">
      <c r="A44" s="2"/>
      <c r="B44" s="59" t="s">
        <v>77</v>
      </c>
      <c r="C44" s="116">
        <f>SUBTOTAL(109,食品[预计成本])</f>
        <v>0</v>
      </c>
      <c r="D44" s="61">
        <f>SUBTOTAL(109,食品[实际成本])</f>
        <v>0</v>
      </c>
      <c r="E44" s="61">
        <f>SUBTOTAL(109,食品[差额])</f>
        <v>0</v>
      </c>
      <c r="F44" s="35"/>
      <c r="G44" s="70" t="s">
        <v>67</v>
      </c>
      <c r="H44" s="108" t="s">
        <v>40</v>
      </c>
      <c r="I44" s="23" t="s">
        <v>41</v>
      </c>
      <c r="J44" s="25" t="s">
        <v>42</v>
      </c>
    </row>
    <row r="45" spans="1:10" ht="18" customHeight="1" thickBot="1" x14ac:dyDescent="0.3">
      <c r="A45" s="2"/>
      <c r="B45" s="162"/>
      <c r="C45" s="162"/>
      <c r="D45" s="162"/>
      <c r="E45" s="162"/>
      <c r="F45" s="30"/>
      <c r="G45" s="117" t="s">
        <v>68</v>
      </c>
      <c r="H45" s="51"/>
      <c r="I45" s="50"/>
      <c r="J45" s="51">
        <f>礼品和捐赠[[#This Row],[预计成本]]-礼品和捐赠[[#This Row],[实际成本]]</f>
        <v>0</v>
      </c>
    </row>
    <row r="46" spans="1:10" ht="18" customHeight="1" thickBot="1" x14ac:dyDescent="0.3">
      <c r="A46" s="2"/>
      <c r="B46" s="101" t="s">
        <v>26</v>
      </c>
      <c r="C46" s="84" t="s">
        <v>40</v>
      </c>
      <c r="D46" s="84" t="s">
        <v>41</v>
      </c>
      <c r="E46" s="84" t="s">
        <v>42</v>
      </c>
      <c r="F46" s="30"/>
      <c r="G46" s="87" t="s">
        <v>69</v>
      </c>
      <c r="H46" s="53"/>
      <c r="I46" s="37"/>
      <c r="J46" s="53">
        <f>礼品和捐赠[[#This Row],[预计成本]]-礼品和捐赠[[#This Row],[实际成本]]</f>
        <v>0</v>
      </c>
    </row>
    <row r="47" spans="1:10" ht="18" customHeight="1" thickBot="1" x14ac:dyDescent="0.3">
      <c r="A47" s="2"/>
      <c r="B47" s="118" t="s">
        <v>23</v>
      </c>
      <c r="C47" s="39"/>
      <c r="D47" s="39"/>
      <c r="E47" s="27">
        <f>宠物[[#This Row],[预计成本]]-宠物[[#This Row],[实际成本]]</f>
        <v>0</v>
      </c>
      <c r="F47" s="30"/>
      <c r="G47" s="119" t="s">
        <v>70</v>
      </c>
      <c r="H47" s="51"/>
      <c r="I47" s="50"/>
      <c r="J47" s="51">
        <f>礼品和捐赠[[#This Row],[预计成本]]-礼品和捐赠[[#This Row],[实际成本]]</f>
        <v>0</v>
      </c>
    </row>
    <row r="48" spans="1:10" ht="18" customHeight="1" thickBot="1" x14ac:dyDescent="0.3">
      <c r="A48" s="2"/>
      <c r="B48" s="33" t="s">
        <v>27</v>
      </c>
      <c r="C48" s="34"/>
      <c r="D48" s="34"/>
      <c r="E48" s="34">
        <f>宠物[[#This Row],[预计成本]]-宠物[[#This Row],[实际成本]]</f>
        <v>0</v>
      </c>
      <c r="F48" s="35"/>
      <c r="G48" s="59" t="s">
        <v>77</v>
      </c>
      <c r="H48" s="116">
        <f>SUBTOTAL(109,礼品和捐赠[预计成本])</f>
        <v>0</v>
      </c>
      <c r="I48" s="61">
        <f>SUBTOTAL(109,礼品和捐赠[实际成本])</f>
        <v>0</v>
      </c>
      <c r="J48" s="120">
        <f>SUBTOTAL(109,礼品和捐赠[差额])</f>
        <v>0</v>
      </c>
    </row>
    <row r="49" spans="1:10" ht="18" customHeight="1" thickBot="1" x14ac:dyDescent="0.3">
      <c r="A49" s="2"/>
      <c r="B49" s="118" t="s">
        <v>28</v>
      </c>
      <c r="C49" s="39"/>
      <c r="D49" s="38"/>
      <c r="E49" s="76">
        <f>宠物[[#This Row],[预计成本]]-宠物[[#This Row],[实际成本]]</f>
        <v>0</v>
      </c>
      <c r="F49" s="35"/>
      <c r="G49" s="162"/>
      <c r="H49" s="162"/>
      <c r="I49" s="162"/>
      <c r="J49" s="162"/>
    </row>
    <row r="50" spans="1:10" ht="18" customHeight="1" thickBot="1" x14ac:dyDescent="0.3">
      <c r="A50" s="2"/>
      <c r="B50" s="33" t="s">
        <v>29</v>
      </c>
      <c r="C50" s="34"/>
      <c r="D50" s="42"/>
      <c r="E50" s="34">
        <f>宠物[[#This Row],[预计成本]]-宠物[[#This Row],[实际成本]]</f>
        <v>0</v>
      </c>
      <c r="F50" s="35"/>
      <c r="G50" s="101" t="s">
        <v>71</v>
      </c>
      <c r="H50" s="102" t="s">
        <v>40</v>
      </c>
      <c r="I50" s="84" t="s">
        <v>41</v>
      </c>
      <c r="J50" s="84" t="s">
        <v>42</v>
      </c>
    </row>
    <row r="51" spans="1:10" ht="18" customHeight="1" thickBot="1" x14ac:dyDescent="0.3">
      <c r="A51" s="2"/>
      <c r="B51" s="121" t="s">
        <v>13</v>
      </c>
      <c r="C51" s="112"/>
      <c r="D51" s="39"/>
      <c r="E51" s="39">
        <f>宠物[[#This Row],[预计成本]]-宠物[[#This Row],[实际成本]]</f>
        <v>0</v>
      </c>
      <c r="F51" s="104"/>
      <c r="G51" s="111" t="s">
        <v>72</v>
      </c>
      <c r="H51" s="28"/>
      <c r="I51" s="39"/>
      <c r="J51" s="39">
        <f>法务[[#This Row],[预计成本]]-法务[[#This Row],[实际成本]]</f>
        <v>0</v>
      </c>
    </row>
    <row r="52" spans="1:10" ht="18" customHeight="1" thickBot="1" x14ac:dyDescent="0.3">
      <c r="A52" s="2"/>
      <c r="B52" s="63" t="s">
        <v>77</v>
      </c>
      <c r="C52" s="98">
        <f>SUBTOTAL(109,宠物[预计成本])</f>
        <v>0</v>
      </c>
      <c r="D52" s="98">
        <f>SUBTOTAL(109,宠物[实际成本])</f>
        <v>0</v>
      </c>
      <c r="E52" s="98">
        <f>SUBTOTAL(109,宠物[差额])</f>
        <v>0</v>
      </c>
      <c r="F52" s="104"/>
      <c r="G52" s="122" t="s">
        <v>73</v>
      </c>
      <c r="H52" s="123"/>
      <c r="I52" s="34"/>
      <c r="J52" s="34">
        <f>法务[[#This Row],[预计成本]]-法务[[#This Row],[实际成本]]</f>
        <v>0</v>
      </c>
    </row>
    <row r="53" spans="1:10" ht="18" customHeight="1" thickBot="1" x14ac:dyDescent="0.3">
      <c r="A53" s="2"/>
      <c r="B53" s="162"/>
      <c r="C53" s="162"/>
      <c r="D53" s="162"/>
      <c r="E53" s="162"/>
      <c r="F53" s="104"/>
      <c r="G53" s="111" t="s">
        <v>74</v>
      </c>
      <c r="H53" s="28"/>
      <c r="I53" s="39"/>
      <c r="J53" s="55">
        <f>法务[[#This Row],[预计成本]]-法务[[#This Row],[实际成本]]</f>
        <v>0</v>
      </c>
    </row>
    <row r="54" spans="1:10" ht="18" customHeight="1" thickBot="1" x14ac:dyDescent="0.3">
      <c r="A54" s="2"/>
      <c r="B54" s="124" t="s">
        <v>30</v>
      </c>
      <c r="C54" s="25" t="s">
        <v>40</v>
      </c>
      <c r="D54" s="24" t="s">
        <v>41</v>
      </c>
      <c r="E54" s="25" t="s">
        <v>42</v>
      </c>
      <c r="F54" s="104"/>
      <c r="G54" s="125" t="s">
        <v>13</v>
      </c>
      <c r="H54" s="126"/>
      <c r="I54" s="46"/>
      <c r="J54" s="52">
        <f>法务[[#This Row],[预计成本]]-法务[[#This Row],[实际成本]]</f>
        <v>0</v>
      </c>
    </row>
    <row r="55" spans="1:10" ht="18" customHeight="1" thickBot="1" x14ac:dyDescent="0.3">
      <c r="A55" s="2"/>
      <c r="B55" s="49" t="s">
        <v>27</v>
      </c>
      <c r="C55" s="28"/>
      <c r="D55" s="50"/>
      <c r="E55" s="50">
        <f>个人护理[[#This Row],[预计成本]]-个人护理[[#This Row],[实际成本]]</f>
        <v>0</v>
      </c>
      <c r="F55" s="35"/>
      <c r="G55" s="101" t="s">
        <v>77</v>
      </c>
      <c r="H55" s="127">
        <f>SUBTOTAL(109,法务[预计成本])</f>
        <v>0</v>
      </c>
      <c r="I55" s="98">
        <f>SUBTOTAL(109,法务[实际成本])</f>
        <v>0</v>
      </c>
      <c r="J55" s="98">
        <f>SUBTOTAL(109,法务[差额])</f>
        <v>0</v>
      </c>
    </row>
    <row r="56" spans="1:10" ht="18" customHeight="1" thickBot="1" x14ac:dyDescent="0.3">
      <c r="A56" s="2"/>
      <c r="B56" s="43" t="s">
        <v>31</v>
      </c>
      <c r="C56" s="88"/>
      <c r="D56" s="37"/>
      <c r="E56" s="37">
        <f>个人护理[[#This Row],[预计成本]]-个人护理[[#This Row],[实际成本]]</f>
        <v>0</v>
      </c>
      <c r="F56" s="2"/>
      <c r="G56" s="163"/>
      <c r="H56" s="163"/>
      <c r="I56" s="163"/>
      <c r="J56" s="163"/>
    </row>
    <row r="57" spans="1:10" ht="18" customHeight="1" thickBot="1" x14ac:dyDescent="0.3">
      <c r="A57" s="2"/>
      <c r="B57" s="40" t="s">
        <v>32</v>
      </c>
      <c r="C57" s="41"/>
      <c r="D57" s="50"/>
      <c r="E57" s="50">
        <f>个人护理[[#This Row],[预计成本]]-个人护理[[#This Row],[实际成本]]</f>
        <v>0</v>
      </c>
      <c r="F57" s="2"/>
    </row>
    <row r="58" spans="1:10" ht="18" customHeight="1" thickBot="1" x14ac:dyDescent="0.3">
      <c r="A58" s="2"/>
      <c r="B58" s="43" t="s">
        <v>33</v>
      </c>
      <c r="C58" s="88"/>
      <c r="D58" s="37"/>
      <c r="E58" s="88">
        <f>个人护理[[#This Row],[预计成本]]-个人护理[[#This Row],[实际成本]]</f>
        <v>0</v>
      </c>
      <c r="F58" s="2"/>
    </row>
    <row r="59" spans="1:10" ht="18" customHeight="1" thickBot="1" x14ac:dyDescent="0.3">
      <c r="A59" s="2"/>
      <c r="B59" s="49" t="s">
        <v>34</v>
      </c>
      <c r="C59" s="41"/>
      <c r="D59" s="41"/>
      <c r="E59" s="41">
        <f>个人护理[[#This Row],[预计成本]]-个人护理[[#This Row],[实际成本]]</f>
        <v>0</v>
      </c>
      <c r="F59" s="2"/>
    </row>
    <row r="60" spans="1:10" ht="18" customHeight="1" thickBot="1" x14ac:dyDescent="0.3">
      <c r="A60" s="2"/>
      <c r="B60" s="43" t="s">
        <v>35</v>
      </c>
      <c r="C60" s="37"/>
      <c r="D60" s="44"/>
      <c r="E60" s="37">
        <f>个人护理[[#This Row],[预计成本]]-个人护理[[#This Row],[实际成本]]</f>
        <v>0</v>
      </c>
      <c r="F60" s="2"/>
    </row>
    <row r="61" spans="1:10" ht="18" customHeight="1" x14ac:dyDescent="0.25">
      <c r="A61" s="2"/>
      <c r="B61" s="49" t="s">
        <v>13</v>
      </c>
      <c r="C61" s="28"/>
      <c r="D61" s="83"/>
      <c r="E61" s="50">
        <f>个人护理[[#This Row],[预计成本]]-个人护理[[#This Row],[实际成本]]</f>
        <v>0</v>
      </c>
      <c r="F61" s="2"/>
    </row>
    <row r="62" spans="1:10" ht="18" customHeight="1" thickBot="1" x14ac:dyDescent="0.3">
      <c r="A62" s="2"/>
      <c r="B62" s="128" t="s">
        <v>77</v>
      </c>
      <c r="C62" s="120">
        <f>SUBTOTAL(109,个人护理[预计成本])</f>
        <v>0</v>
      </c>
      <c r="D62" s="129">
        <f>SUBTOTAL(109,个人护理[实际成本])</f>
        <v>0</v>
      </c>
      <c r="E62" s="120">
        <f>SUBTOTAL(109,个人护理[差额])</f>
        <v>0</v>
      </c>
      <c r="F62" s="2"/>
    </row>
    <row r="63" spans="1:10" ht="20.100000000000001" customHeight="1" x14ac:dyDescent="0.25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在此工作表中创建个人月度预算。预计和实际收入从单元格 B3 开始。费用类别的示例表位于两列中，从单元格 B10 和 G10 开始" sqref="A1" xr:uid="{00000000-0002-0000-0000-000000000000}"/>
    <dataValidation allowBlank="1" showInputMessage="1" showErrorMessage="1" prompt="此工作表的标题位于此单元格中。转到单元格 B3 输入预计和实际收入。费用和余额摘要从单元格 G3 开始自动计算" sqref="B1:J1" xr:uid="{00000000-0002-0000-0000-000001000000}"/>
    <dataValidation allowBlank="1" showInputMessage="1" showErrorMessage="1" prompt="在单元格 E3 中输入预计收入，在单元格 E4 中输入额外预计收入。单元格 E5 中自动计算总每月预计收入。实际每月收入标签位于以下单元格" sqref="B3:B5" xr:uid="{00000000-0002-0000-0000-000002000000}"/>
    <dataValidation allowBlank="1" showInputMessage="1" showErrorMessage="1" prompt="在右侧的单元格中输入实际收入 1" sqref="C6:D6" xr:uid="{00000000-0002-0000-0000-000003000000}"/>
    <dataValidation allowBlank="1" showInputMessage="1" showErrorMessage="1" prompt="在此单元格中输入实际收入 1" sqref="E6" xr:uid="{00000000-0002-0000-0000-000004000000}"/>
    <dataValidation allowBlank="1" showInputMessage="1" showErrorMessage="1" prompt="在右侧的单元格中输入实际额外收入" sqref="C7:D7" xr:uid="{00000000-0002-0000-0000-000005000000}"/>
    <dataValidation allowBlank="1" showInputMessage="1" showErrorMessage="1" prompt="在此单元格中输入实际额外收入" sqref="E7" xr:uid="{00000000-0002-0000-0000-000006000000}"/>
    <dataValidation allowBlank="1" showInputMessage="1" showErrorMessage="1" prompt="右侧单元格会自动计算每月总实际收入" sqref="C8:D8" xr:uid="{00000000-0002-0000-0000-000007000000}"/>
    <dataValidation allowBlank="1" showInputMessage="1" showErrorMessage="1" prompt="此单元格会自动计算每月总预计收入" sqref="E5" xr:uid="{00000000-0002-0000-0000-000008000000}"/>
    <dataValidation allowBlank="1" showInputMessage="1" showErrorMessage="1" prompt="在单元格 E6 中输入实际收入，在单元格 E7 中输入额外实际收入。总每月实际收入在单元格 E8 中自动计算。收入摘要从单元格 G3 开始自动计算" sqref="B6:B8" xr:uid="{00000000-0002-0000-0000-000009000000}"/>
    <dataValidation allowBlank="1" showInputMessage="1" showErrorMessage="1" prompt="此单元格会自动计算每月总实际收入" sqref="E8" xr:uid="{00000000-0002-0000-0000-00000A000000}"/>
    <dataValidation allowBlank="1" showInputMessage="1" showErrorMessage="1" prompt="单元格 J6 中自动计算预计余额" sqref="G6" xr:uid="{00000000-0002-0000-0000-00000B000000}"/>
    <dataValidation allowBlank="1" showInputMessage="1" showErrorMessage="1" prompt="示例住房费用位于此标题下的此列中" sqref="B10" xr:uid="{00000000-0002-0000-0000-00000C000000}"/>
    <dataValidation allowBlank="1" showInputMessage="1" showErrorMessage="1" prompt="在此标题下的此列中输入预计成本" sqref="C10 H50 C54 H10 H22 H31 H38 H44 C23 C33 C40 C46" xr:uid="{00000000-0002-0000-0000-00000D000000}"/>
    <dataValidation allowBlank="1" showInputMessage="1" showErrorMessage="1" prompt="在此标题下的此列中输入实际成本" sqref="D10 D23 D54 I10 I22 I31 I38 I44 I50 D33 D40 D46" xr:uid="{00000000-0002-0000-0000-00000E000000}"/>
    <dataValidation allowBlank="1" showInputMessage="1" showErrorMessage="1" prompt="示例交通费用位于此标题下的此列中" sqref="B23" xr:uid="{00000000-0002-0000-0000-00000F000000}"/>
    <dataValidation allowBlank="1" showInputMessage="1" showErrorMessage="1" prompt="在“个人护理”表的以下位置开始输入详细信息" sqref="B53:E53" xr:uid="{00000000-0002-0000-0000-000010000000}"/>
    <dataValidation allowBlank="1" showInputMessage="1" showErrorMessage="1" prompt="在“交通”表的以下位置开始输入详细信息" sqref="B22:E22" xr:uid="{00000000-0002-0000-0000-000011000000}"/>
    <dataValidation allowBlank="1" showInputMessage="1" showErrorMessage="1" prompt="示例个人护理费用位于此标题下的此列中" sqref="B54" xr:uid="{00000000-0002-0000-0000-000012000000}"/>
    <dataValidation allowBlank="1" showInputMessage="1" showErrorMessage="1" prompt="示例娱乐费用位于此标题下的此列中" sqref="G10" xr:uid="{00000000-0002-0000-0000-000013000000}"/>
    <dataValidation allowBlank="1" showInputMessage="1" showErrorMessage="1" prompt="在“贷款”表的以下位置开始输入详细信息" sqref="G21:J21" xr:uid="{00000000-0002-0000-0000-000014000000}"/>
    <dataValidation allowBlank="1" showInputMessage="1" showErrorMessage="1" prompt="示例贷款费用位于此标题下的此列中" sqref="G22" xr:uid="{00000000-0002-0000-0000-000015000000}"/>
    <dataValidation allowBlank="1" showInputMessage="1" showErrorMessage="1" prompt="从“税费”表的以下位置开始输入详细信息" sqref="G30:J30" xr:uid="{00000000-0002-0000-0000-000016000000}"/>
    <dataValidation allowBlank="1" showInputMessage="1" showErrorMessage="1" prompt="示例税费位于此标题下的此列中" sqref="G31" xr:uid="{00000000-0002-0000-0000-000017000000}"/>
    <dataValidation allowBlank="1" showInputMessage="1" showErrorMessage="1" prompt="从“储蓄或投资”表的以下位置开始输入详细信息" sqref="G37:J37" xr:uid="{00000000-0002-0000-0000-000018000000}"/>
    <dataValidation allowBlank="1" showInputMessage="1" showErrorMessage="1" prompt="示例储蓄或投资费用位于此标题下的此列中" sqref="G38" xr:uid="{00000000-0002-0000-0000-000019000000}"/>
    <dataValidation allowBlank="1" showInputMessage="1" showErrorMessage="1" prompt="从“礼品和捐赠”表格中的以下位置开始输入详细信息" sqref="G43:J43" xr:uid="{00000000-0002-0000-0000-00001A000000}"/>
    <dataValidation allowBlank="1" showInputMessage="1" showErrorMessage="1" prompt="示例礼品和捐赠费用位于此标题下的此列中" sqref="G44" xr:uid="{00000000-0002-0000-0000-00001B000000}"/>
    <dataValidation allowBlank="1" showInputMessage="1" showErrorMessage="1" prompt="在“法务”表的以下位置开始输入详细信息" sqref="G49:J49" xr:uid="{00000000-0002-0000-0000-00001C000000}"/>
    <dataValidation allowBlank="1" showInputMessage="1" showErrorMessage="1" prompt="示例法务费用位于此标题下的此列中" sqref="G50" xr:uid="{00000000-0002-0000-0000-00001D000000}"/>
    <dataValidation allowBlank="1" showInputMessage="1" showErrorMessage="1" prompt="总预计支出、总实际支出和总差额分别在单元格 J57、J59 和 J61 中自动进行计算" sqref="G56:J56" xr:uid="{00000000-0002-0000-0000-00001E000000}"/>
    <dataValidation allowBlank="1" showInputMessage="1" showErrorMessage="1" prompt="示例保险费用位于此标题下的此列中" sqref="B33" xr:uid="{00000000-0002-0000-0000-00001F000000}"/>
    <dataValidation allowBlank="1" showInputMessage="1" showErrorMessage="1" prompt="示例食品费用位于此标题下的此列中" sqref="B40" xr:uid="{00000000-0002-0000-0000-000020000000}"/>
    <dataValidation allowBlank="1" showInputMessage="1" showErrorMessage="1" prompt="在此标题下的此列中修改或输入宠物项" sqref="B46" xr:uid="{00000000-0002-0000-0000-000021000000}"/>
    <dataValidation allowBlank="1" showInputMessage="1" showErrorMessage="1" prompt="从“保险”表的以下位置开始输入详细信息" sqref="B32:E32" xr:uid="{00000000-0002-0000-0000-000022000000}"/>
    <dataValidation allowBlank="1" showInputMessage="1" showErrorMessage="1" prompt="从“食品”表的以下位置开始输入详细信息" sqref="B39:E39" xr:uid="{00000000-0002-0000-0000-000023000000}"/>
    <dataValidation allowBlank="1" showInputMessage="1" showErrorMessage="1" prompt="从“宠物”表的以下位置开始输入详细信息" sqref="B45:E45" xr:uid="{00000000-0002-0000-0000-000024000000}"/>
    <dataValidation allowBlank="1" showInputMessage="1" showErrorMessage="1" prompt="从“娱乐”表的以下位置开始输入详细信息" sqref="G9" xr:uid="{00000000-0002-0000-0000-000025000000}"/>
    <dataValidation allowBlank="1" showInputMessage="1" showErrorMessage="1" prompt="差额是在此标题下的此列中自动计算的" sqref="E10 J10 E23 J22 E33 J31 E40 E46 J50 J44 J38 E54" xr:uid="{00000000-0002-0000-0000-000026000000}"/>
    <dataValidation allowBlank="1" showInputMessage="1" showErrorMessage="1" prompt="右侧单元格会自动计算每月总预计收入" sqref="C5:D5" xr:uid="{00000000-0002-0000-0000-000027000000}"/>
    <dataValidation allowBlank="1" showInputMessage="1" showErrorMessage="1" prompt="在右侧的单元格中输入预计收入 1" sqref="C3:D3" xr:uid="{00000000-0002-0000-0000-000028000000}"/>
    <dataValidation allowBlank="1" showInputMessage="1" showErrorMessage="1" prompt="在右侧的单元格中输入预计额外收入" sqref="C4:D4" xr:uid="{00000000-0002-0000-0000-000029000000}"/>
    <dataValidation allowBlank="1" showInputMessage="1" showErrorMessage="1" prompt="在此单元格中输入预计收入 1" sqref="E3" xr:uid="{00000000-0002-0000-0000-00002A000000}"/>
    <dataValidation allowBlank="1" showInputMessage="1" showErrorMessage="1" prompt="在此单元格中输入预计额外收入" sqref="E4" xr:uid="{00000000-0002-0000-0000-00002B000000}"/>
    <dataValidation allowBlank="1" showInputMessage="1" showErrorMessage="1" prompt="单元格 J7 中自动计算实际余额" sqref="G7" xr:uid="{00000000-0002-0000-0000-00002C000000}"/>
    <dataValidation allowBlank="1" showInputMessage="1" showErrorMessage="1" prompt="此单元格会自动计算总预计费用" sqref="J3" xr:uid="{00000000-0002-0000-0000-00002D000000}"/>
    <dataValidation allowBlank="1" showInputMessage="1" showErrorMessage="1" prompt="此单元格会自动计算总实际费用" sqref="J4" xr:uid="{00000000-0002-0000-0000-00002E000000}"/>
    <dataValidation allowBlank="1" showInputMessage="1" showErrorMessage="1" prompt="此单元格会自动计算总费用差额" sqref="J5" xr:uid="{00000000-0002-0000-0000-00002F000000}"/>
    <dataValidation allowBlank="1" showInputMessage="1" showErrorMessage="1" prompt="单元格 J3 会自动计算总预计费用" sqref="G3" xr:uid="{00000000-0002-0000-0000-000030000000}"/>
    <dataValidation allowBlank="1" showInputMessage="1" showErrorMessage="1" prompt="单元格 J4 会自动计算总实际费用" sqref="G4" xr:uid="{00000000-0002-0000-0000-000031000000}"/>
    <dataValidation allowBlank="1" showInputMessage="1" showErrorMessage="1" prompt="右侧单元格会自动计算总费用差额" sqref="G5:I5" xr:uid="{00000000-0002-0000-0000-000032000000}"/>
    <dataValidation allowBlank="1" showInputMessage="1" showErrorMessage="1" prompt="右侧单元格自动计算预计余额和实际余额的差额" sqref="G8:I8" xr:uid="{00000000-0002-0000-0000-000033000000}"/>
    <dataValidation allowBlank="1" showInputMessage="1" showErrorMessage="1" prompt="此单元格中自动计算预计余额" sqref="J6" xr:uid="{00000000-0002-0000-0000-000034000000}"/>
    <dataValidation allowBlank="1" showInputMessage="1" showErrorMessage="1" prompt="此单元格中自动计算实际余额" sqref="J7" xr:uid="{00000000-0002-0000-0000-000035000000}"/>
    <dataValidation allowBlank="1" showInputMessage="1" showErrorMessage="1" prompt="此单元格会自动计算余额差额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15:E2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个人月度预算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2018-12-13T13:07:19Z</dcterms:created>
  <dcterms:modified xsi:type="dcterms:W3CDTF">2018-12-13T13:07:19Z</dcterms:modified>
</cp:coreProperties>
</file>