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refreshAllConnections="1"/>
  <mc:AlternateContent xmlns:mc="http://schemas.openxmlformats.org/markup-compatibility/2006">
    <mc:Choice Requires="x15">
      <x15ac:absPath xmlns:x15ac="http://schemas.microsoft.com/office/spreadsheetml/2010/11/ac" url="C:\Users\ZaLu.CZ\Desktop\Temp7\zh-CN\target\"/>
    </mc:Choice>
  </mc:AlternateContent>
  <bookViews>
    <workbookView xWindow="-120" yWindow="-120" windowWidth="29040" windowHeight="17640" xr2:uid="{00000000-000D-0000-FFFF-FFFF00000000}"/>
  </bookViews>
  <sheets>
    <sheet name="开始" sheetId="4" r:id="rId1"/>
    <sheet name="项目参数" sheetId="1" r:id="rId2"/>
    <sheet name="项目详细信息" sheetId="2" r:id="rId3"/>
    <sheet name="项目汇总" sheetId="3" r:id="rId4"/>
  </sheets>
  <definedNames>
    <definedName name="_xlnm.Print_Titles" localSheetId="3">项目汇总!$5:$5</definedName>
    <definedName name="_xlnm.Print_Titles" localSheetId="2">项目详细信息!$4:$4</definedName>
    <definedName name="项目类型">参数[项目类型]</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L5" i="2"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<sst xmlns="http://schemas.openxmlformats.org/spreadsheetml/2006/main" count="107" uniqueCount="81">
  <si>
    <t>模板简介</t>
  </si>
  <si>
    <t>使用此工作表跟踪律师事务所在项目规划期间的项目参数、项目详细信息和项目汇总。</t>
  </si>
  <si>
    <t>在“项目参数”工作表中填写公司名称，它将会自动更新至其他工作表中。</t>
  </si>
  <si>
    <t>在“项目参数”和“项目详细信息”工作表中输入相关信息，以更新柱形图。“项目汇总”工作表中的数据透视表将会自动更新。</t>
  </si>
  <si>
    <t xml:space="preserve">注释：  </t>
  </si>
  <si>
    <t>每个工作表的 A 列提供了其他说明。此文本已被有意隐藏。若要删除文本，请选择 A 列，然后选择“删除”。若要取消隐藏文本，请选择 A 列，然后更改字体颜色。</t>
  </si>
  <si>
    <t>若要了解有关该工作表中各表格的详细信息，请在表格内按 Shift+F10，选择“表格”选项，然后选择“替换文本”。对于“项目汇总”工作表中的数据透视表，请在表格内按 SHIFT+F10，选择“数据透视表”选项，然后选择“替换文本”选项卡。</t>
  </si>
  <si>
    <t>在此工作表中创建项目参数。在右侧单元格中输入公司名称。帮助性的说明位于此列的单元格中。</t>
  </si>
  <si>
    <t>此工作表的标题位于右侧单元格中。</t>
  </si>
  <si>
    <t>机密信息位于右侧单元格中。</t>
  </si>
  <si>
    <t>提示位于右侧单元格中。</t>
  </si>
  <si>
    <t>在“参数”表的右侧单元格开始输入详细信息。下一条说明位于单元格 A12 中。</t>
  </si>
  <si>
    <t>在右侧单元格、单元格 C12 到 H12 中输入混合费率。下一条说明位于单元格 A14 中。</t>
  </si>
  <si>
    <t>比较计划成本与实际成本的柱形图位于右侧单元格中，比较计划工时和实际工时的柱形图位于单元格 F14 中。</t>
  </si>
  <si>
    <t>公司名称</t>
  </si>
  <si>
    <t>适合于律师事务所的项目规划</t>
  </si>
  <si>
    <t>已为你计算带底纹的单元格。无需在其中输入任何内容。</t>
  </si>
  <si>
    <t>项目类型</t>
  </si>
  <si>
    <t>公司成立</t>
  </si>
  <si>
    <t>业务并购</t>
  </si>
  <si>
    <t>产品责任抗辩</t>
  </si>
  <si>
    <t>专利申请</t>
  </si>
  <si>
    <t>员工诉讼</t>
  </si>
  <si>
    <t>破产</t>
  </si>
  <si>
    <t>混合费率</t>
  </si>
  <si>
    <t>计划成本</t>
  </si>
  <si>
    <t>实际成本</t>
  </si>
  <si>
    <t>计划工时</t>
  </si>
  <si>
    <t>实际工时</t>
  </si>
  <si>
    <t>普通合伙人</t>
  </si>
  <si>
    <t>商业律师</t>
  </si>
  <si>
    <t>商业</t>
  </si>
  <si>
    <t>辩护律师</t>
  </si>
  <si>
    <t>知识产权律师</t>
  </si>
  <si>
    <t>知识产权</t>
  </si>
  <si>
    <t>破产律师</t>
  </si>
  <si>
    <t>管理人员</t>
  </si>
  <si>
    <t>总计</t>
  </si>
  <si>
    <t>在此工作表中创建项目详细信息。公司名称会在右侧的单元格中自动更新。帮助性的说明位于此列的单元格中。向下移动箭头以开始了解。</t>
  </si>
  <si>
    <t>此工作表的标题位于右侧单元格中，信息提示位于单元格 Y2 中。</t>
  </si>
  <si>
    <t>在“详细信息”表中的右侧单元格开始输入相关信息。右侧“详细信息”表格中的项目类型将会根据“项目参数”工作表中的参数表格自动更新。</t>
  </si>
  <si>
    <t>项目名称</t>
  </si>
  <si>
    <t>项目 1</t>
  </si>
  <si>
    <t>项目 2</t>
  </si>
  <si>
    <t>项目 3</t>
  </si>
  <si>
    <t>项目 4</t>
  </si>
  <si>
    <t>项目 5</t>
  </si>
  <si>
    <t>估计开始时间</t>
  </si>
  <si>
    <t>估计完成时间</t>
  </si>
  <si>
    <t>实际开始时间</t>
  </si>
  <si>
    <t>实际完成时间</t>
  </si>
  <si>
    <t>估计工时</t>
  </si>
  <si>
    <t>估计工期</t>
  </si>
  <si>
    <t>实际工期</t>
  </si>
  <si>
    <t>普通合伙人 2</t>
  </si>
  <si>
    <t>商业律师 2</t>
  </si>
  <si>
    <t>辩护律师 2</t>
  </si>
  <si>
    <t>知识产权律师 2</t>
  </si>
  <si>
    <t>破产律师 2</t>
  </si>
  <si>
    <t>管理人员 2</t>
  </si>
  <si>
    <t>信息：
若要添加一行，请选择该表主体（不是汇总行）最右下方的单元格，在想要插入行的位置在表格内按 SHIFT+F10 键，然后选择“在上方/下方插入 | 表行”。
请确保已删除所有未使用的行，因为“项目汇总”数据透视表将使用所有表格单元格，如未删除，则可能会出现错误结果。</t>
  </si>
  <si>
    <t>在此工作表中获取项目汇总。右侧单元格中的公司名称将会自动更新。帮助性的说明位于此列的单元格中。向下移动箭头以开始了解。</t>
  </si>
  <si>
    <t>估计标签位于单元格 C4 中，实际标签位于单元格 I4 中，信息提示位于单元格 P4 中。</t>
  </si>
  <si>
    <t>右侧单元格中的数据透视表将会自动更新</t>
  </si>
  <si>
    <t>估计</t>
  </si>
  <si>
    <t>实际</t>
  </si>
  <si>
    <t>信息：
此数据透视表将不会自动刷新。若要刷新，请选中它（数据透视表中的所有单元格），在“数据透视表工具 | 分析”功能区选项卡上，选择“刷新”。或者选择数据透视表以按 SHIFT+F10，然后再选择“刷新”。</t>
  </si>
  <si>
    <t>汇总</t>
    <phoneticPr fontId="26" type="noConversion"/>
  </si>
  <si>
    <t xml:space="preserve">普通合伙人 </t>
  </si>
  <si>
    <t xml:space="preserve">商业 </t>
  </si>
  <si>
    <t xml:space="preserve">辩护律师 </t>
  </si>
  <si>
    <t xml:space="preserve">知识产权 </t>
  </si>
  <si>
    <t xml:space="preserve">破产 </t>
  </si>
  <si>
    <t xml:space="preserve">管理人员 </t>
  </si>
  <si>
    <t xml:space="preserve">普通合伙人  </t>
  </si>
  <si>
    <t xml:space="preserve">商业  </t>
  </si>
  <si>
    <t xml:space="preserve">辩护律师  </t>
  </si>
  <si>
    <t xml:space="preserve">破产  </t>
  </si>
  <si>
    <t xml:space="preserve">知识产权  </t>
  </si>
  <si>
    <t xml:space="preserve">管理人员  </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</si>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</sst>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quot;¥&quot;#,##0;&quot;¥&quot;\-#,##0"/>
    <numFmt numFmtId="165" formatCode="&quot;¥&quot;#,##0.00;&quot;¥&quot;\-#,##0.00"/>
    <numFmt numFmtId="166" formatCode="_ &quot;¥&quot;* #,##0_ ;_ &quot;¥&quot;* \-#,##0_ ;_ &quot;¥&quot;* &quot;-&quot;_ ;_ @_ "/>
    <numFmt numFmtId="167" formatCode="_ &quot;¥&quot;* #,##0.00_ ;_ &quot;¥&quot;* \-#,##0.00_ ;_ &quot;¥&quot;* &quot;-&quot;??_ ;_ @_ "/>
  </numFmts>
  <fonts count="27" x14ac:knownFonts="1">
    <font>
      <sz val="10"/>
      <color theme="1" tint="0.24994659260841701"/>
      <name val="Microsoft YaHei UI"/>
      <family val="2"/>
      <charset val="134"/>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sz val="10"/>
      <color theme="1" tint="0.24994659260841701"/>
      <name val="Microsoft YaHei UI"/>
      <family val="2"/>
      <charset val="134"/>
    </font>
    <font>
      <i/>
      <sz val="11"/>
      <color rgb="FF7F7F7F"/>
      <name val="Microsoft YaHei UI"/>
      <family val="2"/>
      <charset val="134"/>
    </font>
    <font>
      <sz val="11"/>
      <color rgb="FF006100"/>
      <name val="Microsoft YaHei UI"/>
      <family val="2"/>
      <charset val="134"/>
    </font>
    <font>
      <sz val="20"/>
      <color theme="1" tint="0.24994659260841701"/>
      <name val="Microsoft YaHei UI"/>
      <family val="2"/>
      <charset val="134"/>
    </font>
    <font>
      <sz val="16"/>
      <color theme="1" tint="0.34998626667073579"/>
      <name val="Microsoft YaHei UI"/>
      <family val="2"/>
      <charset val="134"/>
    </font>
    <font>
      <sz val="12"/>
      <color theme="1" tint="0.24994659260841701"/>
      <name val="Microsoft YaHei UI"/>
      <family val="2"/>
      <charset val="134"/>
    </font>
    <font>
      <b/>
      <sz val="11"/>
      <color theme="3"/>
      <name val="Microsoft YaHei UI"/>
      <family val="2"/>
      <charset val="134"/>
    </font>
    <font>
      <sz val="11"/>
      <color rgb="FF3F3F76"/>
      <name val="Microsoft YaHei UI"/>
      <family val="2"/>
      <charset val="134"/>
    </font>
    <font>
      <sz val="11"/>
      <color rgb="FFFA7D00"/>
      <name val="Microsoft YaHei UI"/>
      <family val="2"/>
      <charset val="134"/>
    </font>
    <font>
      <sz val="11"/>
      <color rgb="FF9C5700"/>
      <name val="Microsoft YaHei UI"/>
      <family val="2"/>
      <charset val="134"/>
    </font>
    <font>
      <b/>
      <sz val="11"/>
      <color rgb="FF3F3F3F"/>
      <name val="Microsoft YaHei UI"/>
      <family val="2"/>
      <charset val="134"/>
    </font>
    <font>
      <sz val="18"/>
      <color theme="3"/>
      <name val="Microsoft YaHei UI"/>
      <family val="2"/>
      <charset val="134"/>
    </font>
    <font>
      <b/>
      <sz val="11"/>
      <color theme="1"/>
      <name val="Microsoft YaHei UI"/>
      <family val="2"/>
      <charset val="134"/>
    </font>
    <font>
      <sz val="11"/>
      <color rgb="FFFF0000"/>
      <name val="Microsoft YaHei UI"/>
      <family val="2"/>
      <charset val="134"/>
    </font>
    <font>
      <b/>
      <sz val="16"/>
      <color theme="0"/>
      <name val="Microsoft YaHei UI"/>
      <family val="2"/>
      <charset val="134"/>
    </font>
    <font>
      <sz val="11"/>
      <color theme="1" tint="0.24994659260841701"/>
      <name val="Microsoft YaHei UI"/>
      <family val="2"/>
      <charset val="134"/>
    </font>
    <font>
      <b/>
      <sz val="11"/>
      <color theme="1" tint="0.24994659260841701"/>
      <name val="Microsoft YaHei UI"/>
      <family val="2"/>
      <charset val="134"/>
    </font>
    <font>
      <i/>
      <sz val="10"/>
      <color theme="1"/>
      <name val="Microsoft YaHei UI"/>
      <family val="2"/>
      <charset val="134"/>
    </font>
    <font>
      <sz val="11"/>
      <name val="Microsoft YaHei UI"/>
      <family val="2"/>
      <charset val="134"/>
    </font>
    <font>
      <b/>
      <sz val="11"/>
      <color theme="3" tint="-0.249977111117893"/>
      <name val="Microsoft YaHei UI"/>
      <family val="2"/>
      <charset val="134"/>
    </font>
    <font>
      <sz val="9"/>
      <name val="Microsoft YaHei UI"/>
      <family val="2"/>
      <charset val="134"/>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0" borderId="1" applyNumberFormat="0" applyFill="0" applyAlignment="0" applyProtection="0"/>
    <xf numFmtId="0" fontId="10" fillId="0" borderId="0" applyNumberFormat="0" applyFill="0" applyAlignment="0" applyProtection="0"/>
    <xf numFmtId="0" fontId="11" fillId="0" borderId="0" applyNumberFormat="0" applyFill="0" applyAlignment="0" applyProtection="0"/>
    <xf numFmtId="0" fontId="1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xf numFmtId="0" fontId="8" fillId="6" borderId="0" applyNumberFormat="0" applyBorder="0" applyAlignment="0" applyProtection="0"/>
    <xf numFmtId="0" fontId="3" fillId="7" borderId="0" applyNumberFormat="0" applyBorder="0" applyAlignment="0" applyProtection="0"/>
    <xf numFmtId="0" fontId="15" fillId="8" borderId="0" applyNumberFormat="0" applyBorder="0" applyAlignment="0" applyProtection="0"/>
    <xf numFmtId="0" fontId="13" fillId="9" borderId="5" applyNumberFormat="0" applyAlignment="0" applyProtection="0"/>
    <xf numFmtId="0" fontId="16" fillId="10" borderId="6" applyNumberFormat="0" applyAlignment="0" applyProtection="0"/>
    <xf numFmtId="0" fontId="4" fillId="10" borderId="5" applyNumberFormat="0" applyAlignment="0" applyProtection="0"/>
    <xf numFmtId="0" fontId="14" fillId="0" borderId="7" applyNumberFormat="0" applyFill="0" applyAlignment="0" applyProtection="0"/>
    <xf numFmtId="0" fontId="5" fillId="11" borderId="8" applyNumberFormat="0" applyAlignment="0" applyProtection="0"/>
    <xf numFmtId="0" fontId="19" fillId="0" borderId="0" applyNumberFormat="0" applyFill="0" applyBorder="0" applyAlignment="0" applyProtection="0"/>
    <xf numFmtId="0" fontId="6" fillId="12" borderId="9" applyNumberFormat="0" applyFont="0" applyAlignment="0" applyProtection="0"/>
    <xf numFmtId="0" fontId="7" fillId="0" borderId="0" applyNumberFormat="0" applyFill="0" applyBorder="0" applyAlignment="0" applyProtection="0"/>
    <xf numFmtId="0" fontId="18" fillId="0" borderId="10"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3">
    <xf numFmtId="0" fontId="0" fillId="0" borderId="0" xfId="0"/>
    <xf numFmtId="0" fontId="9" fillId="0" borderId="1" xfId="1"/>
    <xf numFmtId="0" fontId="10" fillId="0" borderId="0" xfId="2"/>
    <xf numFmtId="0" fontId="11" fillId="0" borderId="0" xfId="3"/>
    <xf numFmtId="0" fontId="0" fillId="0" borderId="0" xfId="0" applyAlignment="1">
      <alignment wrapText="1"/>
    </xf>
    <xf numFmtId="0" fontId="0" fillId="4" borderId="0" xfId="0" applyFill="1" applyAlignment="1">
      <alignment wrapText="1"/>
    </xf>
    <xf numFmtId="0" fontId="11" fillId="0" borderId="0" xfId="3" applyAlignment="1">
      <alignment vertical="top"/>
    </xf>
    <xf numFmtId="0" fontId="20" fillId="5" borderId="0" xfId="2" applyFont="1" applyFill="1" applyAlignment="1">
      <alignment horizontal="center"/>
    </xf>
    <xf numFmtId="0" fontId="21" fillId="0" borderId="0" xfId="0" applyFont="1" applyAlignment="1">
      <alignment vertical="center" wrapText="1"/>
    </xf>
    <xf numFmtId="0" fontId="22" fillId="0" borderId="0" xfId="0" applyFont="1" applyAlignment="1">
      <alignment vertical="center" wrapText="1"/>
    </xf>
    <xf numFmtId="0" fontId="2" fillId="0" borderId="0" xfId="0" applyFont="1"/>
    <xf numFmtId="0" fontId="23" fillId="0" borderId="0" xfId="0" applyFont="1"/>
    <xf numFmtId="0" fontId="1" fillId="0" borderId="0" xfId="0" applyFont="1"/>
    <xf numFmtId="9" fontId="1" fillId="0" borderId="0" xfId="0" applyNumberFormat="1" applyFont="1"/>
    <xf numFmtId="9" fontId="1" fillId="2" borderId="0" xfId="0" applyNumberFormat="1" applyFont="1" applyFill="1"/>
    <xf numFmtId="0" fontId="2" fillId="0" borderId="0" xfId="0" applyFont="1" applyAlignment="1">
      <alignment vertical="center"/>
    </xf>
    <xf numFmtId="164" fontId="1" fillId="0" borderId="0" xfId="0" applyNumberFormat="1" applyFont="1"/>
    <xf numFmtId="165" fontId="2" fillId="0" borderId="0" xfId="0" applyNumberFormat="1" applyFont="1"/>
    <xf numFmtId="4" fontId="2" fillId="0" borderId="0" xfId="0" applyNumberFormat="1" applyFont="1"/>
    <xf numFmtId="0" fontId="24" fillId="0" borderId="0" xfId="0" applyFont="1"/>
    <xf numFmtId="0" fontId="1" fillId="0" borderId="0" xfId="0" applyFont="1" applyAlignment="1">
      <alignment vertical="top"/>
    </xf>
    <xf numFmtId="14" fontId="0" fillId="0" borderId="0" xfId="0" applyNumberFormat="1"/>
    <xf numFmtId="164" fontId="0" fillId="0" borderId="0" xfId="0" applyNumberFormat="1"/>
    <xf numFmtId="0" fontId="1" fillId="0" borderId="0" xfId="0" applyFont="1" applyAlignment="1">
      <alignment wrapText="1"/>
    </xf>
    <xf numFmtId="0" fontId="0" fillId="0" borderId="0" xfId="0" pivotButton="1"/>
    <xf numFmtId="165" fontId="0" fillId="0" borderId="0" xfId="0" applyNumberFormat="1"/>
    <xf numFmtId="0" fontId="2" fillId="0" borderId="0" xfId="0" applyFont="1" applyAlignment="1">
      <alignment horizontal="center" wrapText="1"/>
    </xf>
    <xf numFmtId="0" fontId="2" fillId="0" borderId="0" xfId="0" applyFont="1" applyAlignment="1">
      <alignment horizontal="center"/>
    </xf>
    <xf numFmtId="0" fontId="25" fillId="3" borderId="2" xfId="4" applyFont="1" applyFill="1" applyBorder="1" applyAlignment="1">
      <alignment horizontal="center"/>
    </xf>
    <xf numFmtId="0" fontId="25" fillId="3" borderId="3" xfId="4" applyFont="1" applyFill="1" applyBorder="1" applyAlignment="1">
      <alignment horizontal="center"/>
    </xf>
    <xf numFmtId="0" fontId="25" fillId="3" borderId="4" xfId="4" applyFont="1" applyFill="1" applyBorder="1" applyAlignment="1">
      <alignment horizontal="center"/>
    </xf>
    <xf numFmtId="0" fontId="2" fillId="0" borderId="0" xfId="0" applyFont="1" applyAlignment="1">
      <alignment horizontal="center" vertical="top" wrapText="1"/>
    </xf>
    <xf numFmtId="0" fontId="2" fillId="0" borderId="0" xfId="0" applyFont="1" applyAlignment="1">
      <alignment horizontal="center" vertical="top"/>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0" builtinId="15" customBuiltin="1"/>
    <cellStyle name="Total" xfId="22" builtinId="25" customBuiltin="1"/>
    <cellStyle name="Warning Text" xfId="19" builtinId="11" customBuiltin="1"/>
  </cellStyles>
  <dxfs count="248">
    <dxf>
      <alignment wrapText="1"/>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font>
        <name val="Microsoft YaHei UI"/>
        <family val="2"/>
        <charset val="134"/>
        <scheme val="none"/>
      </font>
    </dxf>
    <dxf>
      <font>
        <name val="Microsoft YaHei UI"/>
        <family val="2"/>
        <charset val="134"/>
        <scheme val="none"/>
      </font>
    </dxf>
    <dxf>
      <font>
        <name val="Microsoft YaHei UI"/>
        <family val="2"/>
        <charset val="134"/>
        <scheme val="none"/>
      </font>
    </dxf>
    <dxf>
      <font>
        <name val="Microsoft YaHei UI"/>
        <family val="2"/>
        <charset val="134"/>
        <scheme val="none"/>
      </font>
    </dxf>
    <dxf>
      <font>
        <name val="Microsoft YaHei UI"/>
        <family val="2"/>
        <charset val="134"/>
        <scheme val="none"/>
      </font>
    </dxf>
    <dxf>
      <font>
        <name val="Microsoft YaHei UI"/>
        <family val="2"/>
        <charset val="134"/>
        <scheme val="none"/>
      </font>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font>
        <name val="Microsoft YaHei UI"/>
        <family val="2"/>
        <charset val="134"/>
        <scheme val="none"/>
      </font>
    </dxf>
    <dxf>
      <font>
        <name val="Microsoft YaHei UI"/>
        <family val="2"/>
        <charset val="134"/>
        <scheme val="none"/>
      </font>
    </dxf>
    <dxf>
      <font>
        <name val="Microsoft YaHei UI"/>
        <family val="2"/>
        <charset val="134"/>
        <scheme val="none"/>
      </font>
    </dxf>
    <dxf>
      <font>
        <name val="Microsoft YaHei UI"/>
        <family val="2"/>
        <charset val="134"/>
        <scheme val="none"/>
      </font>
    </dxf>
    <dxf>
      <font>
        <name val="Microsoft YaHei UI"/>
        <family val="2"/>
        <charset val="134"/>
        <scheme val="none"/>
      </font>
    </dxf>
    <dxf>
      <font>
        <name val="Microsoft YaHei UI"/>
        <family val="2"/>
        <charset val="134"/>
        <scheme val="none"/>
      </font>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numFmt numFmtId="165" formatCode="&quot;¥&quot;#,##0.00;&quot;¥&quot;\-#,##0.00"/>
    </dxf>
    <dxf>
      <alignment wrapText="1"/>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4" formatCode="&quot;¥&quot;#,##0;&quot;¥&quot;\-#,##0"/>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0" formatCode="General"/>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0" formatCode="General"/>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8" formatCode="yyyy/m/d"/>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8" formatCode="yyyy/m/d"/>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8" formatCode="yyyy/m/d"/>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numFmt numFmtId="168" formatCode="yyyy/m/d"/>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0"/>
        <color theme="1"/>
        <name val="Microsoft YaHei UI"/>
        <family val="2"/>
        <charset val="134"/>
        <scheme val="none"/>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Microsoft YaHei UI"/>
        <family val="2"/>
        <charset val="134"/>
        <scheme val="none"/>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numFmt numFmtId="13" formatCode="0%"/>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name val="Microsoft YaHei UI"/>
        <family val="2"/>
        <charset val="134"/>
        <scheme val="none"/>
      </font>
    </dxf>
    <dxf>
      <font>
        <strike val="0"/>
        <outline val="0"/>
        <shadow val="0"/>
        <u val="none"/>
        <vertAlign val="baseline"/>
        <name val="Microsoft YaHei UI"/>
        <family val="2"/>
        <charset val="134"/>
        <scheme val="none"/>
      </font>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icrosoft YaHei UI" panose="020B0503020204020204" pitchFamily="34" charset="-122"/>
                <a:ea typeface="Microsoft YaHei UI" panose="020B0503020204020204" pitchFamily="34" charset="-122"/>
                <a:cs typeface="+mj-cs"/>
              </a:defRPr>
            </a:pPr>
            <a:r>
              <a:rPr lang="en-US"/>
              <a:t>计划</a:t>
            </a:r>
            <a:r>
              <a:rPr lang="en-US" sz="2000" b="0" i="0" u="none" strike="noStrike" cap="none" normalizeH="0" baseline="0">
                <a:effectLst/>
              </a:rPr>
              <a:t>成本</a:t>
            </a:r>
            <a:r>
              <a:rPr lang="en-US"/>
              <a:t>与实际成本</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icrosoft YaHei UI" panose="020B0503020204020204" pitchFamily="34" charset="-122"/>
              <a:ea typeface="Microsoft YaHei UI" panose="020B0503020204020204" pitchFamily="34" charset="-122"/>
              <a:cs typeface="+mj-cs"/>
            </a:defRPr>
          </a:pPr>
          <a:endParaRPr lang="en-US"/>
        </a:p>
      </c:txPr>
    </c:title>
    <c:autoTitleDeleted val="0"/>
    <c:plotArea>
      <c:layout/>
      <c:barChart>
        <c:barDir val="col"/>
        <c:grouping val="clustered"/>
        <c:varyColors val="0"/>
        <c:ser>
          <c:idx val="0"/>
          <c:order val="0"/>
          <c:tx>
            <c:strRef>
              <c:f>项目参数!$B$16</c:f>
              <c:strCache>
                <c:ptCount val="1"/>
                <c:pt idx="0">
                  <c:v>计划成本</c:v>
                </c:pt>
              </c:strCache>
            </c:strRef>
          </c:tx>
          <c:spPr>
            <a:solidFill>
              <a:schemeClr val="accent1"/>
            </a:solidFill>
            <a:ln>
              <a:noFill/>
            </a:ln>
            <a:effectLst/>
          </c:spPr>
          <c:invertIfNegative val="0"/>
          <c:cat>
            <c:strRef>
              <c:f>项目参数!$C$15:$H$15</c:f>
              <c:strCache>
                <c:ptCount val="6"/>
                <c:pt idx="0">
                  <c:v>普通合伙人</c:v>
                </c:pt>
                <c:pt idx="1">
                  <c:v>商业</c:v>
                </c:pt>
                <c:pt idx="2">
                  <c:v>辩护律师</c:v>
                </c:pt>
                <c:pt idx="3">
                  <c:v>知识产权</c:v>
                </c:pt>
                <c:pt idx="4">
                  <c:v>破产</c:v>
                </c:pt>
                <c:pt idx="5">
                  <c:v>管理人员</c:v>
                </c:pt>
              </c:strCache>
            </c:strRef>
          </c:cat>
          <c:val>
            <c:numRef>
              <c:f>项目参数!$C$16:$H$16</c:f>
              <c:numCache>
                <c:formatCode>"¥"#,##0.00;"¥"\-#,##0.00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项目参数!$B$17</c:f>
              <c:strCache>
                <c:ptCount val="1"/>
                <c:pt idx="0">
                  <c:v>实际成本</c:v>
                </c:pt>
              </c:strCache>
            </c:strRef>
          </c:tx>
          <c:spPr>
            <a:solidFill>
              <a:schemeClr val="accent2"/>
            </a:solidFill>
            <a:ln>
              <a:noFill/>
            </a:ln>
            <a:effectLst/>
          </c:spPr>
          <c:invertIfNegative val="0"/>
          <c:cat>
            <c:strRef>
              <c:f>项目参数!$C$15:$H$15</c:f>
              <c:strCache>
                <c:ptCount val="6"/>
                <c:pt idx="0">
                  <c:v>普通合伙人</c:v>
                </c:pt>
                <c:pt idx="1">
                  <c:v>商业</c:v>
                </c:pt>
                <c:pt idx="2">
                  <c:v>辩护律师</c:v>
                </c:pt>
                <c:pt idx="3">
                  <c:v>知识产权</c:v>
                </c:pt>
                <c:pt idx="4">
                  <c:v>破产</c:v>
                </c:pt>
                <c:pt idx="5">
                  <c:v>管理人员</c:v>
                </c:pt>
              </c:strCache>
            </c:strRef>
          </c:cat>
          <c:val>
            <c:numRef>
              <c:f>项目参数!$C$17:$H$17</c:f>
              <c:numCache>
                <c:formatCode>"¥"#,##0.00;"¥"\-#,##0.00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YaHei UI" panose="020B0503020204020204" pitchFamily="34" charset="-122"/>
          <a:ea typeface="Microsoft YaHei UI" panose="020B0503020204020204" pitchFamily="34" charset="-122"/>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icrosoft YaHei UI" panose="020B0503020204020204" pitchFamily="34" charset="-122"/>
                <a:ea typeface="Microsoft YaHei UI" panose="020B0503020204020204" pitchFamily="34" charset="-122"/>
                <a:cs typeface="+mj-cs"/>
              </a:defRPr>
            </a:pPr>
            <a:r>
              <a:rPr lang="en-US"/>
              <a:t>计划工时与实际工时</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icrosoft YaHei UI" panose="020B0503020204020204" pitchFamily="34" charset="-122"/>
              <a:ea typeface="Microsoft YaHei UI" panose="020B0503020204020204" pitchFamily="34" charset="-122"/>
              <a:cs typeface="+mj-cs"/>
            </a:defRPr>
          </a:pPr>
          <a:endParaRPr lang="en-US"/>
        </a:p>
      </c:txPr>
    </c:title>
    <c:autoTitleDeleted val="0"/>
    <c:plotArea>
      <c:layout/>
      <c:barChart>
        <c:barDir val="col"/>
        <c:grouping val="clustered"/>
        <c:varyColors val="0"/>
        <c:ser>
          <c:idx val="0"/>
          <c:order val="0"/>
          <c:tx>
            <c:strRef>
              <c:f>项目参数!$B$18</c:f>
              <c:strCache>
                <c:ptCount val="1"/>
                <c:pt idx="0">
                  <c:v>计划工时</c:v>
                </c:pt>
              </c:strCache>
            </c:strRef>
          </c:tx>
          <c:spPr>
            <a:solidFill>
              <a:schemeClr val="accent1"/>
            </a:solidFill>
            <a:ln>
              <a:noFill/>
            </a:ln>
            <a:effectLst/>
          </c:spPr>
          <c:invertIfNegative val="0"/>
          <c:cat>
            <c:strRef>
              <c:f>项目参数!$C$15:$H$15</c:f>
              <c:strCache>
                <c:ptCount val="6"/>
                <c:pt idx="0">
                  <c:v>普通合伙人</c:v>
                </c:pt>
                <c:pt idx="1">
                  <c:v>商业</c:v>
                </c:pt>
                <c:pt idx="2">
                  <c:v>辩护律师</c:v>
                </c:pt>
                <c:pt idx="3">
                  <c:v>知识产权</c:v>
                </c:pt>
                <c:pt idx="4">
                  <c:v>破产</c:v>
                </c:pt>
                <c:pt idx="5">
                  <c:v>管理人员</c:v>
                </c:pt>
              </c:strCache>
            </c:strRef>
          </c:cat>
          <c:val>
            <c:numRef>
              <c:f>项目参数!$C$18:$H$18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项目参数!$B$19</c:f>
              <c:strCache>
                <c:ptCount val="1"/>
                <c:pt idx="0">
                  <c:v>实际工时</c:v>
                </c:pt>
              </c:strCache>
            </c:strRef>
          </c:tx>
          <c:spPr>
            <a:solidFill>
              <a:schemeClr val="accent2"/>
            </a:solidFill>
            <a:ln>
              <a:noFill/>
            </a:ln>
            <a:effectLst/>
          </c:spPr>
          <c:invertIfNegative val="0"/>
          <c:cat>
            <c:strRef>
              <c:f>项目参数!$C$15:$H$15</c:f>
              <c:strCache>
                <c:ptCount val="6"/>
                <c:pt idx="0">
                  <c:v>普通合伙人</c:v>
                </c:pt>
                <c:pt idx="1">
                  <c:v>商业</c:v>
                </c:pt>
                <c:pt idx="2">
                  <c:v>辩护律师</c:v>
                </c:pt>
                <c:pt idx="3">
                  <c:v>知识产权</c:v>
                </c:pt>
                <c:pt idx="4">
                  <c:v>破产</c:v>
                </c:pt>
                <c:pt idx="5">
                  <c:v>管理人员</c:v>
                </c:pt>
              </c:strCache>
            </c:strRef>
          </c:cat>
          <c:val>
            <c:numRef>
              <c:f>项目参数!$C$19:$H$19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icrosoft YaHei UI" panose="020B0503020204020204" pitchFamily="34" charset="-122"/>
          <a:ea typeface="Microsoft YaHei UI" panose="020B0503020204020204" pitchFamily="34" charset="-122"/>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283125</xdr:colOff>
      <xdr:row>38</xdr:row>
      <xdr:rowOff>104775</xdr:rowOff>
    </xdr:to>
    <xdr:graphicFrame macro="">
      <xdr:nvGraphicFramePr>
        <xdr:cNvPr id="7" name="图表 6" descr="显示计划成本与实际成本的柱形图">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390525</xdr:colOff>
      <xdr:row>13</xdr:row>
      <xdr:rowOff>19049</xdr:rowOff>
    </xdr:from>
    <xdr:to>
      <xdr:col>8</xdr:col>
      <xdr:colOff>578400</xdr:colOff>
      <xdr:row>38</xdr:row>
      <xdr:rowOff>104775</xdr:rowOff>
    </xdr:to>
    <xdr:graphicFrame macro="">
      <xdr:nvGraphicFramePr>
        <xdr:cNvPr id="8" name="图表 7" descr="显示计划工时与实际工时的柱形图">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285750</xdr:colOff>
      <xdr:row>15</xdr:row>
      <xdr:rowOff>171450</xdr:rowOff>
    </xdr:to>
    <xdr:sp macro="" textlink="">
      <xdr:nvSpPr>
        <xdr:cNvPr id="3" name="矩形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734675" y="447675"/>
          <a:ext cx="3028950" cy="3400425"/>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zh-cn" sz="1800">
              <a:solidFill>
                <a:schemeClr val="tx1">
                  <a:lumMod val="65000"/>
                  <a:lumOff val="35000"/>
                </a:schemeClr>
              </a:solidFill>
              <a:latin typeface="Microsoft YaHei UI" panose="020B0503020204020204" pitchFamily="34" charset="-122"/>
              <a:ea typeface="Microsoft YaHei UI" panose="020B0503020204020204" pitchFamily="34" charset="-122"/>
            </a:rPr>
            <a:t>信息</a:t>
          </a:r>
        </a:p>
        <a:p>
          <a:pPr algn="l" rtl="0"/>
          <a:endParaRPr lang="en-US" sz="1100">
            <a:solidFill>
              <a:schemeClr val="tx1">
                <a:lumMod val="65000"/>
                <a:lumOff val="35000"/>
              </a:schemeClr>
            </a:solidFill>
            <a:latin typeface="Microsoft YaHei UI" panose="020B0503020204020204" pitchFamily="34" charset="-122"/>
            <a:ea typeface="Microsoft YaHei UI" panose="020B0503020204020204" pitchFamily="34" charset="-122"/>
          </a:endParaRPr>
        </a:p>
        <a:p>
          <a:pPr algn="l" rtl="0"/>
          <a:r>
            <a:rPr lang="zh-cn" sz="1100">
              <a:solidFill>
                <a:schemeClr val="tx1">
                  <a:lumMod val="65000"/>
                  <a:lumOff val="35000"/>
                </a:schemeClr>
              </a:solidFill>
              <a:latin typeface="Microsoft YaHei UI" panose="020B0503020204020204" pitchFamily="34" charset="-122"/>
              <a:ea typeface="Microsoft YaHei UI" panose="020B0503020204020204" pitchFamily="34" charset="-122"/>
            </a:rPr>
            <a:t>若要添加一行，请选择</a:t>
          </a:r>
          <a:r>
            <a:rPr lang="zh-cn" sz="1100" baseline="0">
              <a:solidFill>
                <a:schemeClr val="tx1">
                  <a:lumMod val="65000"/>
                  <a:lumOff val="35000"/>
                </a:schemeClr>
              </a:solidFill>
              <a:latin typeface="Microsoft YaHei UI" panose="020B0503020204020204" pitchFamily="34" charset="-122"/>
              <a:ea typeface="Microsoft YaHei UI" panose="020B0503020204020204" pitchFamily="34" charset="-122"/>
            </a:rPr>
            <a:t>该表主体（不是汇总行）最右下方的单元格，在想要插入行的位置在表格内按 SHIFT+F10 键，然后选择“在上方/下方插入 | 表行”。</a:t>
          </a:r>
        </a:p>
        <a:p>
          <a:pPr algn="l" rtl="0"/>
          <a:endParaRPr lang="en-US" sz="1100" baseline="0">
            <a:solidFill>
              <a:schemeClr val="tx1">
                <a:lumMod val="65000"/>
                <a:lumOff val="35000"/>
              </a:schemeClr>
            </a:solidFill>
            <a:latin typeface="Microsoft YaHei UI" panose="020B0503020204020204" pitchFamily="34" charset="-122"/>
            <a:ea typeface="Microsoft YaHei UI" panose="020B0503020204020204" pitchFamily="34" charset="-122"/>
          </a:endParaRPr>
        </a:p>
        <a:p>
          <a:pPr algn="l" rtl="0"/>
          <a:r>
            <a:rPr lang="zh-cn" sz="1100" baseline="0">
              <a:solidFill>
                <a:schemeClr val="tx1">
                  <a:lumMod val="65000"/>
                  <a:lumOff val="35000"/>
                </a:schemeClr>
              </a:solidFill>
              <a:latin typeface="Microsoft YaHei UI" panose="020B0503020204020204" pitchFamily="34" charset="-122"/>
              <a:ea typeface="Microsoft YaHei UI" panose="020B0503020204020204" pitchFamily="34" charset="-122"/>
            </a:rPr>
            <a:t>请确保已删除所有未使用的行，因为“项目汇总”数据透视表将使用所有表格单元格，如未删除，则可能会出现错误结果。</a:t>
          </a:r>
        </a:p>
        <a:p>
          <a:pPr algn="l" rtl="0"/>
          <a:endParaRPr lang="en-US" sz="1100" baseline="0">
            <a:solidFill>
              <a:schemeClr val="tx1">
                <a:lumMod val="65000"/>
                <a:lumOff val="35000"/>
              </a:schemeClr>
            </a:solidFill>
            <a:latin typeface="Microsoft YaHei UI" panose="020B0503020204020204" pitchFamily="34" charset="-122"/>
            <a:ea typeface="Microsoft YaHei UI" panose="020B0503020204020204" pitchFamily="34" charset="-122"/>
          </a:endParaRPr>
        </a:p>
        <a:p>
          <a:pPr algn="l" rtl="0"/>
          <a:r>
            <a:rPr lang="zh-cn" sz="1100" baseline="0">
              <a:solidFill>
                <a:schemeClr val="tx1">
                  <a:lumMod val="65000"/>
                  <a:lumOff val="35000"/>
                </a:schemeClr>
              </a:solidFill>
              <a:latin typeface="Microsoft YaHei UI" panose="020B0503020204020204" pitchFamily="34" charset="-122"/>
              <a:ea typeface="Microsoft YaHei UI" panose="020B0503020204020204" pitchFamily="34" charset="-122"/>
            </a:rPr>
            <a:t>若要删除此信息提示，请选择任意边缘，然后按“Delete”。</a:t>
          </a:r>
          <a:endParaRPr lang="en-US" sz="1100">
            <a:solidFill>
              <a:schemeClr val="tx1">
                <a:lumMod val="65000"/>
                <a:lumOff val="35000"/>
              </a:schemeClr>
            </a:solidFill>
            <a:latin typeface="Microsoft YaHei UI" panose="020B0503020204020204" pitchFamily="34" charset="-122"/>
            <a:ea typeface="Microsoft YaHei UI" panose="020B0503020204020204" pitchFamily="34" charset="-122"/>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285750</xdr:colOff>
      <xdr:row>16</xdr:row>
      <xdr:rowOff>76200</xdr:rowOff>
    </xdr:to>
    <xdr:sp macro="" textlink="">
      <xdr:nvSpPr>
        <xdr:cNvPr id="2" name="矩形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0334625" y="952500"/>
          <a:ext cx="3028950" cy="291465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zh-cn" sz="1800">
              <a:solidFill>
                <a:schemeClr val="tx1">
                  <a:lumMod val="65000"/>
                  <a:lumOff val="35000"/>
                </a:schemeClr>
              </a:solidFill>
              <a:latin typeface="Microsoft YaHei UI" panose="020B0503020204020204" pitchFamily="34" charset="-122"/>
              <a:ea typeface="Microsoft YaHei UI" panose="020B0503020204020204" pitchFamily="34" charset="-122"/>
            </a:rPr>
            <a:t>信息</a:t>
          </a:r>
        </a:p>
        <a:p>
          <a:pPr algn="l" rtl="0"/>
          <a:endParaRPr lang="en-US" sz="1100">
            <a:solidFill>
              <a:schemeClr val="tx1">
                <a:lumMod val="65000"/>
                <a:lumOff val="35000"/>
              </a:schemeClr>
            </a:solidFill>
            <a:latin typeface="Microsoft YaHei UI" panose="020B0503020204020204" pitchFamily="34" charset="-122"/>
            <a:ea typeface="Microsoft YaHei UI" panose="020B0503020204020204" pitchFamily="34" charset="-122"/>
          </a:endParaRPr>
        </a:p>
        <a:p>
          <a:pPr algn="l" rtl="0"/>
          <a:r>
            <a:rPr lang="zh-cn" sz="1100">
              <a:solidFill>
                <a:schemeClr val="tx1">
                  <a:lumMod val="65000"/>
                  <a:lumOff val="35000"/>
                </a:schemeClr>
              </a:solidFill>
              <a:latin typeface="Microsoft YaHei UI" panose="020B0503020204020204" pitchFamily="34" charset="-122"/>
              <a:ea typeface="Microsoft YaHei UI" panose="020B0503020204020204" pitchFamily="34" charset="-122"/>
            </a:rPr>
            <a:t>此数据透视表将不会自动刷新。若要刷新，请选中</a:t>
          </a:r>
          <a:r>
            <a:rPr lang="zh-cn" sz="1100" baseline="0">
              <a:solidFill>
                <a:schemeClr val="tx1">
                  <a:lumMod val="65000"/>
                  <a:lumOff val="35000"/>
                </a:schemeClr>
              </a:solidFill>
              <a:latin typeface="Microsoft YaHei UI" panose="020B0503020204020204" pitchFamily="34" charset="-122"/>
              <a:ea typeface="Microsoft YaHei UI" panose="020B0503020204020204" pitchFamily="34" charset="-122"/>
            </a:rPr>
            <a:t>它（数据透视表中的所有单元格），在“数据透视表工具 | 分析”功能区选项卡上，按“刷新”。或者在数据透视表中按 SHIFT+F10，然后再选择“刷新”。</a:t>
          </a:r>
        </a:p>
        <a:p>
          <a:pPr algn="l" rtl="0"/>
          <a:endParaRPr lang="en-US" sz="1100" baseline="0">
            <a:solidFill>
              <a:schemeClr val="tx1">
                <a:lumMod val="65000"/>
                <a:lumOff val="35000"/>
              </a:schemeClr>
            </a:solidFill>
            <a:latin typeface="Microsoft YaHei UI" panose="020B0503020204020204" pitchFamily="34" charset="-122"/>
            <a:ea typeface="Microsoft YaHei UI" panose="020B0503020204020204" pitchFamily="34" charset="-122"/>
          </a:endParaRPr>
        </a:p>
        <a:p>
          <a:pPr algn="l" rtl="0"/>
          <a:r>
            <a:rPr lang="zh-cn" sz="1100" baseline="0">
              <a:solidFill>
                <a:schemeClr val="tx1">
                  <a:lumMod val="65000"/>
                  <a:lumOff val="35000"/>
                </a:schemeClr>
              </a:solidFill>
              <a:latin typeface="Microsoft YaHei UI" panose="020B0503020204020204" pitchFamily="34" charset="-122"/>
              <a:ea typeface="Microsoft YaHei UI" panose="020B0503020204020204" pitchFamily="34" charset="-122"/>
            </a:rPr>
            <a:t>若要删除此信息提示，请选择任意边缘，然后按“Delete”。</a:t>
          </a:r>
          <a:endParaRPr lang="en-US" sz="1100">
            <a:solidFill>
              <a:schemeClr val="tx1">
                <a:lumMod val="65000"/>
                <a:lumOff val="35000"/>
              </a:schemeClr>
            </a:solidFill>
            <a:latin typeface="Microsoft YaHei UI" panose="020B0503020204020204" pitchFamily="34" charset="-122"/>
            <a:ea typeface="Microsoft YaHei UI" panose="020B0503020204020204" pitchFamily="34" charset="-122"/>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akia Lu" refreshedDate="43535.419570370374" createdVersion="5" refreshedVersion="6" minRefreshableVersion="3" recordCount="5" xr:uid="{00000000-000A-0000-FFFF-FFFF00000000}">
  <cacheSource type="worksheet">
    <worksheetSource name="详细信息"/>
  </cacheSource>
  <cacheFields count="22">
    <cacheField name="项目名称" numFmtId="0">
      <sharedItems count="5">
        <s v="项目 1"/>
        <s v="项目 2"/>
        <s v="项目 3"/>
        <s v="项目 4"/>
        <s v="项目 5"/>
      </sharedItems>
    </cacheField>
    <cacheField name="项目类型" numFmtId="0">
      <sharedItems/>
    </cacheField>
    <cacheField name="估计开始时间" numFmtId="14">
      <sharedItems containsSemiMixedTypes="0" containsNonDate="0" containsDate="1" containsString="0" minDate="2019-03-11T00:00:00" maxDate="2019-10-18T00:00:00"/>
    </cacheField>
    <cacheField name="估计完成时间" numFmtId="14">
      <sharedItems containsSemiMixedTypes="0" containsNonDate="0" containsDate="1" containsString="0" minDate="2019-05-10T00:00:00" maxDate="2019-11-17T00:00:00"/>
    </cacheField>
    <cacheField name="实际开始时间" numFmtId="14">
      <sharedItems containsSemiMixedTypes="0" containsNonDate="0" containsDate="1" containsString="0" minDate="2019-03-21T00:00:00" maxDate="2019-10-28T00:00:00"/>
    </cacheField>
    <cacheField name="实际完成时间" numFmtId="14">
      <sharedItems containsSemiMixedTypes="0" containsNonDate="0" containsDate="1" containsString="0" minDate="2019-05-15T00:00:00" maxDate="2019-11-26T00:00:00"/>
    </cacheField>
    <cacheField name="估计工时" numFmtId="0">
      <sharedItems containsSemiMixedTypes="0" containsString="0" containsNumber="1" containsInteger="1" minValue="150" maxValue="500"/>
    </cacheField>
    <cacheField name="实际工时" numFmtId="0">
      <sharedItems containsSemiMixedTypes="0" containsString="0" containsNumber="1" containsInteger="1" minValue="145" maxValue="500"/>
    </cacheField>
    <cacheField name="估计工期" numFmtId="0">
      <sharedItems containsSemiMixedTypes="0" containsString="0" containsNumber="1" containsInteger="1" minValue="0" maxValue="69"/>
    </cacheField>
    <cacheField name="实际工期" numFmtId="0">
      <sharedItems containsSemiMixedTypes="0" containsString="0" containsNumber="1" containsInteger="1" minValue="0" maxValue="69"/>
    </cacheField>
    <cacheField name="普通合伙人" numFmtId="164">
      <sharedItems containsSemiMixedTypes="0" containsString="0" containsNumber="1" containsInteger="1" minValue="5250" maxValue="35000"/>
    </cacheField>
    <cacheField name="商业律师" numFmtId="164">
      <sharedItems containsSemiMixedTypes="0" containsString="0" containsNumber="1" containsInteger="1" minValue="0" maxValue="40000"/>
    </cacheField>
    <cacheField name="辩护律师" numFmtId="164">
      <sharedItems containsSemiMixedTypes="0" containsString="0" containsNumber="1" containsInteger="1" minValue="0" maxValue="75000"/>
    </cacheField>
    <cacheField name="知识产权律师" numFmtId="164">
      <sharedItems containsSemiMixedTypes="0" containsString="0" containsNumber="1" containsInteger="1" minValue="0" maxValue="24750"/>
    </cacheField>
    <cacheField name="破产律师" numFmtId="164">
      <sharedItems containsSemiMixedTypes="0" containsString="0" containsNumber="1" containsInteger="1" minValue="0" maxValue="0"/>
    </cacheField>
    <cacheField name="管理人员" numFmtId="164">
      <sharedItems containsSemiMixedTypes="0" containsString="0" containsNumber="1" containsInteger="1" minValue="5625" maxValue="20000"/>
    </cacheField>
    <cacheField name="普通合伙人 2" numFmtId="164">
      <sharedItems containsSemiMixedTypes="0" containsString="0" containsNumber="1" containsInteger="1" minValue="5075" maxValue="35000"/>
    </cacheField>
    <cacheField name="商业律师 2" numFmtId="164">
      <sharedItems containsSemiMixedTypes="0" containsString="0" containsNumber="1" containsInteger="1" minValue="0" maxValue="39000"/>
    </cacheField>
    <cacheField name="辩护律师 2" numFmtId="164">
      <sharedItems containsSemiMixedTypes="0" containsString="0" containsNumber="1" containsInteger="1" minValue="0" maxValue="75000"/>
    </cacheField>
    <cacheField name="知识产权律师 2" numFmtId="164">
      <sharedItems containsSemiMixedTypes="0" containsString="0" containsNumber="1" containsInteger="1" minValue="0" maxValue="23925"/>
    </cacheField>
    <cacheField name="破产律师 2" numFmtId="164">
      <sharedItems containsSemiMixedTypes="0" containsString="0" containsNumber="1" containsInteger="1" minValue="0" maxValue="0"/>
    </cacheField>
    <cacheField name="管理人员 2" numFmtId="164">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公司成立"/>
    <d v="2019-03-11T00:00:00"/>
    <d v="2019-05-10T00:00:00"/>
    <d v="2019-03-21T00:00:00"/>
    <d v="2019-05-15T00:00:00"/>
    <n v="200"/>
    <n v="220"/>
    <n v="59"/>
    <n v="54"/>
    <n v="7000"/>
    <n v="20000"/>
    <n v="0"/>
    <n v="0"/>
    <n v="0"/>
    <n v="12500"/>
    <n v="7700"/>
    <n v="22000"/>
    <n v="0"/>
    <n v="0"/>
    <n v="0"/>
    <n v="13750"/>
  </r>
  <r>
    <x v="1"/>
    <s v="业务并购"/>
    <d v="2019-04-10T00:00:00"/>
    <d v="2019-06-19T00:00:00"/>
    <d v="2019-04-20T00:00:00"/>
    <d v="2019-06-29T00:00:00"/>
    <n v="400"/>
    <n v="390"/>
    <n v="69"/>
    <n v="69"/>
    <n v="14000"/>
    <n v="40000"/>
    <n v="0"/>
    <n v="11000"/>
    <n v="0"/>
    <n v="20000"/>
    <n v="13650"/>
    <n v="39000"/>
    <n v="0"/>
    <n v="10725"/>
    <n v="0"/>
    <n v="19500"/>
  </r>
  <r>
    <x v="2"/>
    <s v="产品责任抗辩"/>
    <d v="2019-08-08T00:00:00"/>
    <d v="2019-08-08T00:00:00"/>
    <d v="2019-08-08T00:00:00"/>
    <d v="2019-08-28T00:00:00"/>
    <n v="500"/>
    <n v="500"/>
    <n v="0"/>
    <n v="20"/>
    <n v="35000"/>
    <n v="0"/>
    <n v="75000"/>
    <n v="0"/>
    <n v="0"/>
    <n v="18750"/>
    <n v="35000"/>
    <n v="0"/>
    <n v="75000"/>
    <n v="0"/>
    <n v="0"/>
    <n v="18750"/>
  </r>
  <r>
    <x v="3"/>
    <s v="专利申请"/>
    <d v="2019-09-27T00:00:00"/>
    <d v="2019-10-27T00:00:00"/>
    <d v="2019-10-27T00:00:00"/>
    <d v="2019-10-27T00:00:00"/>
    <n v="150"/>
    <n v="145"/>
    <n v="30"/>
    <n v="0"/>
    <n v="5250"/>
    <n v="0"/>
    <n v="0"/>
    <n v="24750"/>
    <n v="0"/>
    <n v="5625"/>
    <n v="5075"/>
    <n v="0"/>
    <n v="0"/>
    <n v="23925"/>
    <n v="0"/>
    <n v="5437.5"/>
  </r>
  <r>
    <x v="4"/>
    <s v="员工诉讼"/>
    <d v="2019-10-17T00:00:00"/>
    <d v="2019-11-16T00:00:00"/>
    <d v="2019-10-27T00:00:00"/>
    <d v="2019-11-25T00:00:00"/>
    <n v="250"/>
    <n v="255"/>
    <n v="29"/>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s"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普通合伙人 " fld="10" baseField="0" baseItem="1" numFmtId="165"/>
    <dataField name="商业 " fld="11" baseField="0" baseItem="1" numFmtId="165"/>
    <dataField name="辩护律师 " fld="12" baseField="0" baseItem="1" numFmtId="165"/>
    <dataField name="知识产权 " fld="13" baseField="0" baseItem="1" numFmtId="165"/>
    <dataField name="破产 " fld="14" baseField="0" baseItem="1" numFmtId="165"/>
    <dataField name="管理人员 " fld="15" baseField="0" baseItem="1" numFmtId="165"/>
    <dataField name="普通合伙人  " fld="16" baseField="0" baseItem="2" numFmtId="165"/>
    <dataField name="商业  " fld="17" baseField="0" baseItem="1" numFmtId="165"/>
    <dataField name="辩护律师  " fld="18" baseField="0" baseItem="1" numFmtId="165"/>
    <dataField name="破产  " fld="19" baseField="0" baseItem="1" numFmtId="165"/>
    <dataField name="知识产权  " fld="20" baseField="0" baseItem="1" numFmtId="165"/>
    <dataField name="管理人员  " fld="21" baseField="0" baseItem="1" numFmtId="165"/>
  </dataFields>
  <formats count="91">
    <format dxfId="181">
      <pivotArea dataOnly="0" labelOnly="1" outline="0" fieldPosition="0">
        <references count="1">
          <reference field="4294967294" count="12">
            <x v="0"/>
            <x v="1"/>
            <x v="2"/>
            <x v="3"/>
            <x v="4"/>
            <x v="5"/>
            <x v="6"/>
            <x v="7"/>
            <x v="8"/>
            <x v="9"/>
            <x v="10"/>
            <x v="11"/>
          </reference>
        </references>
      </pivotArea>
    </format>
    <format dxfId="180">
      <pivotArea outline="0" fieldPosition="0">
        <references count="2">
          <reference field="4294967294" count="1" selected="0">
            <x v="0"/>
          </reference>
          <reference field="0" count="1" selected="0">
            <x v="0"/>
          </reference>
        </references>
      </pivotArea>
    </format>
    <format dxfId="179">
      <pivotArea outline="0" fieldPosition="0">
        <references count="2">
          <reference field="4294967294" count="1" selected="0">
            <x v="1"/>
          </reference>
          <reference field="0" count="1" selected="0">
            <x v="0"/>
          </reference>
        </references>
      </pivotArea>
    </format>
    <format dxfId="178">
      <pivotArea outline="0" fieldPosition="0">
        <references count="2">
          <reference field="4294967294" count="1" selected="0">
            <x v="2"/>
          </reference>
          <reference field="0" count="1" selected="0">
            <x v="0"/>
          </reference>
        </references>
      </pivotArea>
    </format>
    <format dxfId="177">
      <pivotArea outline="0" fieldPosition="0">
        <references count="2">
          <reference field="4294967294" count="1" selected="0">
            <x v="3"/>
          </reference>
          <reference field="0" count="1" selected="0">
            <x v="0"/>
          </reference>
        </references>
      </pivotArea>
    </format>
    <format dxfId="176">
      <pivotArea outline="0" fieldPosition="0">
        <references count="2">
          <reference field="4294967294" count="1" selected="0">
            <x v="4"/>
          </reference>
          <reference field="0" count="1" selected="0">
            <x v="0"/>
          </reference>
        </references>
      </pivotArea>
    </format>
    <format dxfId="175">
      <pivotArea outline="0" fieldPosition="0">
        <references count="2">
          <reference field="4294967294" count="1" selected="0">
            <x v="5"/>
          </reference>
          <reference field="0" count="1" selected="0">
            <x v="0"/>
          </reference>
        </references>
      </pivotArea>
    </format>
    <format dxfId="174">
      <pivotArea outline="0" fieldPosition="0">
        <references count="2">
          <reference field="4294967294" count="1" selected="0">
            <x v="6"/>
          </reference>
          <reference field="0" count="1" selected="0">
            <x v="0"/>
          </reference>
        </references>
      </pivotArea>
    </format>
    <format dxfId="173">
      <pivotArea outline="0" fieldPosition="0">
        <references count="2">
          <reference field="4294967294" count="1" selected="0">
            <x v="7"/>
          </reference>
          <reference field="0" count="1" selected="0">
            <x v="0"/>
          </reference>
        </references>
      </pivotArea>
    </format>
    <format dxfId="172">
      <pivotArea outline="0" fieldPosition="0">
        <references count="2">
          <reference field="4294967294" count="1" selected="0">
            <x v="8"/>
          </reference>
          <reference field="0" count="1" selected="0">
            <x v="0"/>
          </reference>
        </references>
      </pivotArea>
    </format>
    <format dxfId="171">
      <pivotArea outline="0" fieldPosition="0">
        <references count="2">
          <reference field="4294967294" count="1" selected="0">
            <x v="9"/>
          </reference>
          <reference field="0" count="1" selected="0">
            <x v="0"/>
          </reference>
        </references>
      </pivotArea>
    </format>
    <format dxfId="170">
      <pivotArea outline="0" fieldPosition="0">
        <references count="2">
          <reference field="4294967294" count="1" selected="0">
            <x v="10"/>
          </reference>
          <reference field="0" count="1" selected="0">
            <x v="0"/>
          </reference>
        </references>
      </pivotArea>
    </format>
    <format dxfId="169">
      <pivotArea outline="0" fieldPosition="0">
        <references count="2">
          <reference field="4294967294" count="1" selected="0">
            <x v="11"/>
          </reference>
          <reference field="0" count="1" selected="0">
            <x v="0"/>
          </reference>
        </references>
      </pivotArea>
    </format>
    <format dxfId="168">
      <pivotArea outline="0" fieldPosition="0">
        <references count="2">
          <reference field="4294967294" count="1" selected="0">
            <x v="0"/>
          </reference>
          <reference field="0" count="1" selected="0">
            <x v="1"/>
          </reference>
        </references>
      </pivotArea>
    </format>
    <format dxfId="167">
      <pivotArea outline="0" fieldPosition="0">
        <references count="2">
          <reference field="4294967294" count="1" selected="0">
            <x v="1"/>
          </reference>
          <reference field="0" count="1" selected="0">
            <x v="1"/>
          </reference>
        </references>
      </pivotArea>
    </format>
    <format dxfId="166">
      <pivotArea outline="0" fieldPosition="0">
        <references count="2">
          <reference field="4294967294" count="1" selected="0">
            <x v="2"/>
          </reference>
          <reference field="0" count="1" selected="0">
            <x v="1"/>
          </reference>
        </references>
      </pivotArea>
    </format>
    <format dxfId="165">
      <pivotArea outline="0" fieldPosition="0">
        <references count="2">
          <reference field="4294967294" count="1" selected="0">
            <x v="3"/>
          </reference>
          <reference field="0" count="1" selected="0">
            <x v="1"/>
          </reference>
        </references>
      </pivotArea>
    </format>
    <format dxfId="164">
      <pivotArea outline="0" fieldPosition="0">
        <references count="2">
          <reference field="4294967294" count="1" selected="0">
            <x v="4"/>
          </reference>
          <reference field="0" count="1" selected="0">
            <x v="1"/>
          </reference>
        </references>
      </pivotArea>
    </format>
    <format dxfId="163">
      <pivotArea outline="0" fieldPosition="0">
        <references count="2">
          <reference field="4294967294" count="1" selected="0">
            <x v="5"/>
          </reference>
          <reference field="0" count="1" selected="0">
            <x v="1"/>
          </reference>
        </references>
      </pivotArea>
    </format>
    <format dxfId="162">
      <pivotArea outline="0" fieldPosition="0">
        <references count="2">
          <reference field="4294967294" count="1" selected="0">
            <x v="6"/>
          </reference>
          <reference field="0" count="1" selected="0">
            <x v="1"/>
          </reference>
        </references>
      </pivotArea>
    </format>
    <format dxfId="161">
      <pivotArea outline="0" fieldPosition="0">
        <references count="2">
          <reference field="4294967294" count="1" selected="0">
            <x v="7"/>
          </reference>
          <reference field="0" count="1" selected="0">
            <x v="1"/>
          </reference>
        </references>
      </pivotArea>
    </format>
    <format dxfId="160">
      <pivotArea outline="0" fieldPosition="0">
        <references count="2">
          <reference field="4294967294" count="1" selected="0">
            <x v="8"/>
          </reference>
          <reference field="0" count="1" selected="0">
            <x v="1"/>
          </reference>
        </references>
      </pivotArea>
    </format>
    <format dxfId="159">
      <pivotArea outline="0" fieldPosition="0">
        <references count="2">
          <reference field="4294967294" count="1" selected="0">
            <x v="9"/>
          </reference>
          <reference field="0" count="1" selected="0">
            <x v="1"/>
          </reference>
        </references>
      </pivotArea>
    </format>
    <format dxfId="158">
      <pivotArea outline="0" fieldPosition="0">
        <references count="2">
          <reference field="4294967294" count="1" selected="0">
            <x v="10"/>
          </reference>
          <reference field="0" count="1" selected="0">
            <x v="1"/>
          </reference>
        </references>
      </pivotArea>
    </format>
    <format dxfId="157">
      <pivotArea outline="0" fieldPosition="0">
        <references count="2">
          <reference field="4294967294" count="1" selected="0">
            <x v="11"/>
          </reference>
          <reference field="0" count="1" selected="0">
            <x v="1"/>
          </reference>
        </references>
      </pivotArea>
    </format>
    <format dxfId="156">
      <pivotArea outline="0" fieldPosition="0">
        <references count="2">
          <reference field="4294967294" count="1" selected="0">
            <x v="0"/>
          </reference>
          <reference field="0" count="1" selected="0">
            <x v="2"/>
          </reference>
        </references>
      </pivotArea>
    </format>
    <format dxfId="155">
      <pivotArea outline="0" fieldPosition="0">
        <references count="2">
          <reference field="4294967294" count="1" selected="0">
            <x v="1"/>
          </reference>
          <reference field="0" count="1" selected="0">
            <x v="2"/>
          </reference>
        </references>
      </pivotArea>
    </format>
    <format dxfId="154">
      <pivotArea outline="0" fieldPosition="0">
        <references count="2">
          <reference field="4294967294" count="1" selected="0">
            <x v="2"/>
          </reference>
          <reference field="0" count="1" selected="0">
            <x v="2"/>
          </reference>
        </references>
      </pivotArea>
    </format>
    <format dxfId="153">
      <pivotArea outline="0" fieldPosition="0">
        <references count="2">
          <reference field="4294967294" count="1" selected="0">
            <x v="3"/>
          </reference>
          <reference field="0" count="1" selected="0">
            <x v="2"/>
          </reference>
        </references>
      </pivotArea>
    </format>
    <format dxfId="152">
      <pivotArea outline="0" fieldPosition="0">
        <references count="2">
          <reference field="4294967294" count="1" selected="0">
            <x v="4"/>
          </reference>
          <reference field="0" count="1" selected="0">
            <x v="2"/>
          </reference>
        </references>
      </pivotArea>
    </format>
    <format dxfId="151">
      <pivotArea outline="0" fieldPosition="0">
        <references count="2">
          <reference field="4294967294" count="1" selected="0">
            <x v="5"/>
          </reference>
          <reference field="0" count="1" selected="0">
            <x v="2"/>
          </reference>
        </references>
      </pivotArea>
    </format>
    <format dxfId="150">
      <pivotArea outline="0" fieldPosition="0">
        <references count="2">
          <reference field="4294967294" count="1" selected="0">
            <x v="6"/>
          </reference>
          <reference field="0" count="1" selected="0">
            <x v="2"/>
          </reference>
        </references>
      </pivotArea>
    </format>
    <format dxfId="149">
      <pivotArea outline="0" fieldPosition="0">
        <references count="2">
          <reference field="4294967294" count="1" selected="0">
            <x v="7"/>
          </reference>
          <reference field="0" count="1" selected="0">
            <x v="2"/>
          </reference>
        </references>
      </pivotArea>
    </format>
    <format dxfId="148">
      <pivotArea outline="0" fieldPosition="0">
        <references count="2">
          <reference field="4294967294" count="1" selected="0">
            <x v="8"/>
          </reference>
          <reference field="0" count="1" selected="0">
            <x v="2"/>
          </reference>
        </references>
      </pivotArea>
    </format>
    <format dxfId="147">
      <pivotArea outline="0" fieldPosition="0">
        <references count="2">
          <reference field="4294967294" count="1" selected="0">
            <x v="9"/>
          </reference>
          <reference field="0" count="1" selected="0">
            <x v="2"/>
          </reference>
        </references>
      </pivotArea>
    </format>
    <format dxfId="146">
      <pivotArea outline="0" fieldPosition="0">
        <references count="2">
          <reference field="4294967294" count="1" selected="0">
            <x v="10"/>
          </reference>
          <reference field="0" count="1" selected="0">
            <x v="2"/>
          </reference>
        </references>
      </pivotArea>
    </format>
    <format dxfId="145">
      <pivotArea outline="0" fieldPosition="0">
        <references count="2">
          <reference field="4294967294" count="1" selected="0">
            <x v="11"/>
          </reference>
          <reference field="0" count="1" selected="0">
            <x v="2"/>
          </reference>
        </references>
      </pivotArea>
    </format>
    <format dxfId="144">
      <pivotArea outline="0" fieldPosition="0">
        <references count="2">
          <reference field="4294967294" count="1" selected="0">
            <x v="0"/>
          </reference>
          <reference field="0" count="1" selected="0">
            <x v="3"/>
          </reference>
        </references>
      </pivotArea>
    </format>
    <format dxfId="143">
      <pivotArea outline="0" fieldPosition="0">
        <references count="2">
          <reference field="4294967294" count="1" selected="0">
            <x v="1"/>
          </reference>
          <reference field="0" count="1" selected="0">
            <x v="3"/>
          </reference>
        </references>
      </pivotArea>
    </format>
    <format dxfId="142">
      <pivotArea outline="0" fieldPosition="0">
        <references count="2">
          <reference field="4294967294" count="1" selected="0">
            <x v="2"/>
          </reference>
          <reference field="0" count="1" selected="0">
            <x v="3"/>
          </reference>
        </references>
      </pivotArea>
    </format>
    <format dxfId="141">
      <pivotArea outline="0" fieldPosition="0">
        <references count="2">
          <reference field="4294967294" count="1" selected="0">
            <x v="3"/>
          </reference>
          <reference field="0" count="1" selected="0">
            <x v="3"/>
          </reference>
        </references>
      </pivotArea>
    </format>
    <format dxfId="140">
      <pivotArea outline="0" fieldPosition="0">
        <references count="2">
          <reference field="4294967294" count="1" selected="0">
            <x v="4"/>
          </reference>
          <reference field="0" count="1" selected="0">
            <x v="3"/>
          </reference>
        </references>
      </pivotArea>
    </format>
    <format dxfId="139">
      <pivotArea outline="0" fieldPosition="0">
        <references count="2">
          <reference field="4294967294" count="1" selected="0">
            <x v="5"/>
          </reference>
          <reference field="0" count="1" selected="0">
            <x v="3"/>
          </reference>
        </references>
      </pivotArea>
    </format>
    <format dxfId="138">
      <pivotArea outline="0" fieldPosition="0">
        <references count="2">
          <reference field="4294967294" count="1" selected="0">
            <x v="6"/>
          </reference>
          <reference field="0" count="1" selected="0">
            <x v="3"/>
          </reference>
        </references>
      </pivotArea>
    </format>
    <format dxfId="137">
      <pivotArea outline="0" fieldPosition="0">
        <references count="2">
          <reference field="4294967294" count="1" selected="0">
            <x v="7"/>
          </reference>
          <reference field="0" count="1" selected="0">
            <x v="3"/>
          </reference>
        </references>
      </pivotArea>
    </format>
    <format dxfId="136">
      <pivotArea outline="0" fieldPosition="0">
        <references count="2">
          <reference field="4294967294" count="1" selected="0">
            <x v="8"/>
          </reference>
          <reference field="0" count="1" selected="0">
            <x v="3"/>
          </reference>
        </references>
      </pivotArea>
    </format>
    <format dxfId="135">
      <pivotArea outline="0" fieldPosition="0">
        <references count="2">
          <reference field="4294967294" count="1" selected="0">
            <x v="9"/>
          </reference>
          <reference field="0" count="1" selected="0">
            <x v="3"/>
          </reference>
        </references>
      </pivotArea>
    </format>
    <format dxfId="134">
      <pivotArea outline="0" fieldPosition="0">
        <references count="2">
          <reference field="4294967294" count="1" selected="0">
            <x v="10"/>
          </reference>
          <reference field="0" count="1" selected="0">
            <x v="3"/>
          </reference>
        </references>
      </pivotArea>
    </format>
    <format dxfId="133">
      <pivotArea outline="0" fieldPosition="0">
        <references count="2">
          <reference field="4294967294" count="1" selected="0">
            <x v="11"/>
          </reference>
          <reference field="0" count="1" selected="0">
            <x v="3"/>
          </reference>
        </references>
      </pivotArea>
    </format>
    <format dxfId="132">
      <pivotArea outline="0" fieldPosition="0">
        <references count="2">
          <reference field="4294967294" count="1" selected="0">
            <x v="0"/>
          </reference>
          <reference field="0" count="1" selected="0">
            <x v="4"/>
          </reference>
        </references>
      </pivotArea>
    </format>
    <format dxfId="131">
      <pivotArea outline="0" fieldPosition="0">
        <references count="2">
          <reference field="4294967294" count="1" selected="0">
            <x v="1"/>
          </reference>
          <reference field="0" count="1" selected="0">
            <x v="4"/>
          </reference>
        </references>
      </pivotArea>
    </format>
    <format dxfId="130">
      <pivotArea outline="0" fieldPosition="0">
        <references count="2">
          <reference field="4294967294" count="1" selected="0">
            <x v="2"/>
          </reference>
          <reference field="0" count="1" selected="0">
            <x v="4"/>
          </reference>
        </references>
      </pivotArea>
    </format>
    <format dxfId="129">
      <pivotArea outline="0" fieldPosition="0">
        <references count="2">
          <reference field="4294967294" count="1" selected="0">
            <x v="3"/>
          </reference>
          <reference field="0" count="1" selected="0">
            <x v="4"/>
          </reference>
        </references>
      </pivotArea>
    </format>
    <format dxfId="128">
      <pivotArea outline="0" fieldPosition="0">
        <references count="2">
          <reference field="4294967294" count="1" selected="0">
            <x v="4"/>
          </reference>
          <reference field="0" count="1" selected="0">
            <x v="4"/>
          </reference>
        </references>
      </pivotArea>
    </format>
    <format dxfId="127">
      <pivotArea outline="0" fieldPosition="0">
        <references count="2">
          <reference field="4294967294" count="1" selected="0">
            <x v="5"/>
          </reference>
          <reference field="0" count="1" selected="0">
            <x v="4"/>
          </reference>
        </references>
      </pivotArea>
    </format>
    <format dxfId="126">
      <pivotArea outline="0" fieldPosition="0">
        <references count="2">
          <reference field="4294967294" count="1" selected="0">
            <x v="6"/>
          </reference>
          <reference field="0" count="1" selected="0">
            <x v="4"/>
          </reference>
        </references>
      </pivotArea>
    </format>
    <format dxfId="125">
      <pivotArea outline="0" fieldPosition="0">
        <references count="2">
          <reference field="4294967294" count="1" selected="0">
            <x v="7"/>
          </reference>
          <reference field="0" count="1" selected="0">
            <x v="4"/>
          </reference>
        </references>
      </pivotArea>
    </format>
    <format dxfId="124">
      <pivotArea outline="0" fieldPosition="0">
        <references count="2">
          <reference field="4294967294" count="1" selected="0">
            <x v="8"/>
          </reference>
          <reference field="0" count="1" selected="0">
            <x v="4"/>
          </reference>
        </references>
      </pivotArea>
    </format>
    <format dxfId="123">
      <pivotArea outline="0" fieldPosition="0">
        <references count="2">
          <reference field="4294967294" count="1" selected="0">
            <x v="9"/>
          </reference>
          <reference field="0" count="1" selected="0">
            <x v="4"/>
          </reference>
        </references>
      </pivotArea>
    </format>
    <format dxfId="122">
      <pivotArea outline="0" fieldPosition="0">
        <references count="2">
          <reference field="4294967294" count="1" selected="0">
            <x v="10"/>
          </reference>
          <reference field="0" count="1" selected="0">
            <x v="4"/>
          </reference>
        </references>
      </pivotArea>
    </format>
    <format dxfId="121">
      <pivotArea outline="0" fieldPosition="0">
        <references count="2">
          <reference field="4294967294" count="1" selected="0">
            <x v="11"/>
          </reference>
          <reference field="0" count="1" selected="0">
            <x v="4"/>
          </reference>
        </references>
      </pivotArea>
    </format>
    <format dxfId="120">
      <pivotArea field="0" grandRow="1" outline="0" axis="axisRow" fieldPosition="0">
        <references count="1">
          <reference field="4294967294" count="1" selected="0">
            <x v="0"/>
          </reference>
        </references>
      </pivotArea>
    </format>
    <format dxfId="119">
      <pivotArea field="0" grandRow="1" outline="0" axis="axisRow" fieldPosition="0">
        <references count="1">
          <reference field="4294967294" count="1" selected="0">
            <x v="1"/>
          </reference>
        </references>
      </pivotArea>
    </format>
    <format dxfId="118">
      <pivotArea field="0" grandRow="1" outline="0" axis="axisRow" fieldPosition="0">
        <references count="1">
          <reference field="4294967294" count="1" selected="0">
            <x v="2"/>
          </reference>
        </references>
      </pivotArea>
    </format>
    <format dxfId="117">
      <pivotArea field="0" grandRow="1" outline="0" axis="axisRow" fieldPosition="0">
        <references count="1">
          <reference field="4294967294" count="1" selected="0">
            <x v="3"/>
          </reference>
        </references>
      </pivotArea>
    </format>
    <format dxfId="116">
      <pivotArea field="0" grandRow="1" outline="0" axis="axisRow" fieldPosition="0">
        <references count="1">
          <reference field="4294967294" count="1" selected="0">
            <x v="4"/>
          </reference>
        </references>
      </pivotArea>
    </format>
    <format dxfId="115">
      <pivotArea field="0" grandRow="1" outline="0" axis="axisRow" fieldPosition="0">
        <references count="1">
          <reference field="4294967294" count="1" selected="0">
            <x v="5"/>
          </reference>
        </references>
      </pivotArea>
    </format>
    <format dxfId="114">
      <pivotArea field="0" grandRow="1" outline="0" axis="axisRow" fieldPosition="0">
        <references count="1">
          <reference field="4294967294" count="1" selected="0">
            <x v="6"/>
          </reference>
        </references>
      </pivotArea>
    </format>
    <format dxfId="113">
      <pivotArea field="0" grandRow="1" outline="0" axis="axisRow" fieldPosition="0">
        <references count="1">
          <reference field="4294967294" count="1" selected="0">
            <x v="7"/>
          </reference>
        </references>
      </pivotArea>
    </format>
    <format dxfId="112">
      <pivotArea field="0" grandRow="1" outline="0" axis="axisRow" fieldPosition="0">
        <references count="1">
          <reference field="4294967294" count="1" selected="0">
            <x v="8"/>
          </reference>
        </references>
      </pivotArea>
    </format>
    <format dxfId="111">
      <pivotArea field="0" grandRow="1" outline="0" axis="axisRow" fieldPosition="0">
        <references count="1">
          <reference field="4294967294" count="1" selected="0">
            <x v="9"/>
          </reference>
        </references>
      </pivotArea>
    </format>
    <format dxfId="110">
      <pivotArea field="0" grandRow="1" outline="0" axis="axisRow" fieldPosition="0">
        <references count="1">
          <reference field="4294967294" count="1" selected="0">
            <x v="10"/>
          </reference>
        </references>
      </pivotArea>
    </format>
    <format dxfId="109">
      <pivotArea field="0" grandRow="1" outline="0" axis="axisRow" fieldPosition="0">
        <references count="1">
          <reference field="4294967294" count="1" selected="0">
            <x v="11"/>
          </reference>
        </references>
      </pivotArea>
    </format>
    <format dxfId="108">
      <pivotArea type="all" dataOnly="0" outline="0" fieldPosition="0"/>
    </format>
    <format dxfId="107">
      <pivotArea outline="0" collapsedLevelsAreSubtotals="1" fieldPosition="0"/>
    </format>
    <format dxfId="106">
      <pivotArea field="0" type="button" dataOnly="0" labelOnly="1" outline="0" axis="axisRow" fieldPosition="0"/>
    </format>
    <format dxfId="105">
      <pivotArea dataOnly="0" labelOnly="1" outline="0" fieldPosition="0">
        <references count="1">
          <reference field="0" count="0"/>
        </references>
      </pivotArea>
    </format>
    <format dxfId="104">
      <pivotArea dataOnly="0" labelOnly="1" grandRow="1" outline="0" fieldPosition="0"/>
    </format>
    <format dxfId="103">
      <pivotArea dataOnly="0" labelOnly="1" outline="0" fieldPosition="0">
        <references count="1">
          <reference field="4294967294" count="12">
            <x v="0"/>
            <x v="1"/>
            <x v="2"/>
            <x v="3"/>
            <x v="4"/>
            <x v="5"/>
            <x v="6"/>
            <x v="7"/>
            <x v="8"/>
            <x v="9"/>
            <x v="10"/>
            <x v="11"/>
          </reference>
        </references>
      </pivotArea>
    </format>
    <format dxfId="102">
      <pivotArea outline="0" fieldPosition="0">
        <references count="1">
          <reference field="4294967294" count="1">
            <x v="0"/>
          </reference>
        </references>
      </pivotArea>
    </format>
    <format dxfId="101">
      <pivotArea outline="0" fieldPosition="0">
        <references count="1">
          <reference field="4294967294" count="1">
            <x v="1"/>
          </reference>
        </references>
      </pivotArea>
    </format>
    <format dxfId="100">
      <pivotArea outline="0" fieldPosition="0">
        <references count="1">
          <reference field="4294967294" count="1">
            <x v="2"/>
          </reference>
        </references>
      </pivotArea>
    </format>
    <format dxfId="99">
      <pivotArea outline="0" fieldPosition="0">
        <references count="1">
          <reference field="4294967294" count="1">
            <x v="3"/>
          </reference>
        </references>
      </pivotArea>
    </format>
    <format dxfId="98">
      <pivotArea outline="0" fieldPosition="0">
        <references count="1">
          <reference field="4294967294" count="1">
            <x v="4"/>
          </reference>
        </references>
      </pivotArea>
    </format>
    <format dxfId="97">
      <pivotArea outline="0" fieldPosition="0">
        <references count="1">
          <reference field="4294967294" count="1">
            <x v="5"/>
          </reference>
        </references>
      </pivotArea>
    </format>
    <format dxfId="96">
      <pivotArea outline="0" fieldPosition="0">
        <references count="1">
          <reference field="4294967294" count="1">
            <x v="7"/>
          </reference>
        </references>
      </pivotArea>
    </format>
    <format dxfId="95">
      <pivotArea outline="0" fieldPosition="0">
        <references count="1">
          <reference field="4294967294" count="1">
            <x v="8"/>
          </reference>
        </references>
      </pivotArea>
    </format>
    <format dxfId="94">
      <pivotArea outline="0" fieldPosition="0">
        <references count="1">
          <reference field="4294967294" count="1">
            <x v="9"/>
          </reference>
        </references>
      </pivotArea>
    </format>
    <format dxfId="93">
      <pivotArea outline="0" fieldPosition="0">
        <references count="1">
          <reference field="4294967294" count="1">
            <x v="10"/>
          </reference>
        </references>
      </pivotArea>
    </format>
    <format dxfId="92">
      <pivotArea outline="0" fieldPosition="0">
        <references count="1">
          <reference field="4294967294" count="1">
            <x v="11"/>
          </reference>
        </references>
      </pivotArea>
    </format>
    <format dxfId="91">
      <pivotArea outline="0" fieldPosition="0">
        <references count="1">
          <reference field="4294967294" count="1">
            <x v="6"/>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此数据透视表将列出项目名称以及“项目参数”工作表上所有项的计算值（通过乘以“项目详细信息”工作表上的工期计算得出）"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参数" displayName="参数" ref="B5:I11" headerRowDxfId="247" dataDxfId="246" totalsRowDxfId="245">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项目类型" totalsRowLabel="汇总" dataDxfId="244" totalsRowDxfId="243"/>
    <tableColumn id="2" xr3:uid="{00000000-0010-0000-0000-000002000000}" name="普通合伙人" dataDxfId="242" totalsRowDxfId="241"/>
    <tableColumn id="3" xr3:uid="{00000000-0010-0000-0000-000003000000}" name="商业律师" dataDxfId="240" totalsRowDxfId="239"/>
    <tableColumn id="4" xr3:uid="{00000000-0010-0000-0000-000004000000}" name="辩护律师" dataDxfId="238" totalsRowDxfId="237"/>
    <tableColumn id="5" xr3:uid="{00000000-0010-0000-0000-000005000000}" name="知识产权律师" dataDxfId="236" totalsRowDxfId="235"/>
    <tableColumn id="6" xr3:uid="{00000000-0010-0000-0000-000006000000}" name="破产律师" dataDxfId="234" totalsRowDxfId="233"/>
    <tableColumn id="7" xr3:uid="{00000000-0010-0000-0000-000007000000}" name="管理人员" dataDxfId="232" totalsRowDxfId="231"/>
    <tableColumn id="8" xr3:uid="{00000000-0010-0000-0000-000008000000}" name="总计" totalsRowFunction="sum" dataDxfId="230" totalsRowDxfId="229">
      <calculatedColumnFormula>SUM(参数[[#This Row],[普通合伙人]:[管理人员]])</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在此表中输入项目类型以及普通合伙人、商业律师、辩护律师、知识产权律师、破产律师和管理人员的百分比。总计是自动计算的"/>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详细信息" displayName="详细信息" ref="B4:W10" totalsRowCount="1" headerRowDxfId="228" dataDxfId="227" totalsRowDxfId="226">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项目名称" totalsRowLabel="汇总" dataDxfId="225" totalsRowDxfId="224"/>
    <tableColumn id="2" xr3:uid="{00000000-0010-0000-0100-000002000000}" name="项目类型" dataDxfId="223" totalsRowDxfId="222"/>
    <tableColumn id="3" xr3:uid="{00000000-0010-0000-0100-000003000000}" name="估计开始时间" dataDxfId="221" totalsRowDxfId="220"/>
    <tableColumn id="4" xr3:uid="{00000000-0010-0000-0100-000004000000}" name="估计完成时间" dataDxfId="219" totalsRowDxfId="218"/>
    <tableColumn id="7" xr3:uid="{00000000-0010-0000-0100-000007000000}" name="实际开始时间" dataDxfId="217" totalsRowDxfId="216"/>
    <tableColumn id="8" xr3:uid="{00000000-0010-0000-0100-000008000000}" name="实际完成时间" dataDxfId="215" totalsRowDxfId="214"/>
    <tableColumn id="5" xr3:uid="{00000000-0010-0000-0100-000005000000}" name="估计工时" totalsRowFunction="sum" dataDxfId="213" totalsRowDxfId="212"/>
    <tableColumn id="9" xr3:uid="{00000000-0010-0000-0100-000009000000}" name="实际工时" totalsRowFunction="sum" dataDxfId="211" totalsRowDxfId="210"/>
    <tableColumn id="6" xr3:uid="{00000000-0010-0000-0100-000006000000}" name="估计工期" totalsRowFunction="sum" dataDxfId="209" totalsRowDxfId="208">
      <calculatedColumnFormula>DAYS360(详细信息[[#This Row],[估计开始时间]],详细信息[[#This Row],[估计完成时间]],FALSE)</calculatedColumnFormula>
    </tableColumn>
    <tableColumn id="10" xr3:uid="{00000000-0010-0000-0100-00000A000000}" name="实际工期" totalsRowFunction="sum" dataDxfId="207" totalsRowDxfId="206">
      <calculatedColumnFormula>DAYS360(详细信息[[#This Row],[实际开始时间]],详细信息[[#This Row],[实际完成时间]],FALSE)</calculatedColumnFormula>
    </tableColumn>
    <tableColumn id="11" xr3:uid="{00000000-0010-0000-0100-00000B000000}" name="普通合伙人" dataDxfId="205" totalsRowDxfId="204">
      <calculatedColumnFormula>INDEX(参数[],MATCH(详细信息[[#This Row],[项目类型]],参数[项目类型],0),MATCH(详细信息[[#Headers],[普通合伙人]],参数[#Headers],0))*INDEX(项目参数!$B$12:$H$12,1,MATCH(详细信息[[#Headers],[普通合伙人]],参数[#Headers],0))*详细信息[[#This Row],[估计工时]]</calculatedColumnFormula>
    </tableColumn>
    <tableColumn id="12" xr3:uid="{00000000-0010-0000-0100-00000C000000}" name="商业律师" dataDxfId="203" totalsRowDxfId="202">
      <calculatedColumnFormula>INDEX(参数[],MATCH(详细信息[[#This Row],[项目类型]],参数[项目类型],0),MATCH(详细信息[[#Headers],[商业律师]],参数[#Headers],0))*INDEX(项目参数!$B$12:$H$12,1,MATCH(详细信息[[#Headers],[商业律师]],参数[#Headers],0))*详细信息[[#This Row],[估计工时]]</calculatedColumnFormula>
    </tableColumn>
    <tableColumn id="13" xr3:uid="{00000000-0010-0000-0100-00000D000000}" name="辩护律师" dataDxfId="201" totalsRowDxfId="200">
      <calculatedColumnFormula>INDEX(参数[],MATCH(详细信息[[#This Row],[项目类型]],参数[项目类型],0),MATCH(详细信息[[#Headers],[辩护律师]],参数[#Headers],0))*INDEX(项目参数!$B$12:$H$12,1,MATCH(详细信息[[#Headers],[辩护律师]],参数[#Headers],0))*详细信息[[#This Row],[估计工时]]</calculatedColumnFormula>
    </tableColumn>
    <tableColumn id="14" xr3:uid="{00000000-0010-0000-0100-00000E000000}" name="知识产权律师" dataDxfId="199" totalsRowDxfId="198">
      <calculatedColumnFormula>INDEX(参数[],MATCH(详细信息[[#This Row],[项目类型]],参数[项目类型],0),MATCH(详细信息[[#Headers],[知识产权律师]],参数[#Headers],0))*INDEX(项目参数!$B$12:$H$12,1,MATCH(详细信息[[#Headers],[知识产权律师]],参数[#Headers],0))*详细信息[[#This Row],[估计工时]]</calculatedColumnFormula>
    </tableColumn>
    <tableColumn id="15" xr3:uid="{00000000-0010-0000-0100-00000F000000}" name="破产律师" dataDxfId="197" totalsRowDxfId="196">
      <calculatedColumnFormula>INDEX(参数[],MATCH(详细信息[[#This Row],[项目类型]],参数[项目类型],0),MATCH(详细信息[[#Headers],[破产律师]],参数[#Headers],0))*INDEX(项目参数!$B$12:$H$12,1,MATCH(详细信息[[#Headers],[破产律师]],参数[#Headers],0))*详细信息[[#This Row],[估计工时]]</calculatedColumnFormula>
    </tableColumn>
    <tableColumn id="16" xr3:uid="{00000000-0010-0000-0100-000010000000}" name="管理人员" dataDxfId="195" totalsRowDxfId="194">
      <calculatedColumnFormula>INDEX(参数[],MATCH(详细信息[[#This Row],[项目类型]],参数[项目类型],0),MATCH(详细信息[[#Headers],[管理人员]],参数[#Headers],0))*INDEX(项目参数!$B$12:$H$12,1,MATCH(详细信息[[#Headers],[管理人员]],参数[#Headers],0))*详细信息[[#This Row],[估计工时]]</calculatedColumnFormula>
    </tableColumn>
    <tableColumn id="17" xr3:uid="{00000000-0010-0000-0100-000011000000}" name="普通合伙人 2" dataDxfId="193" totalsRowDxfId="192">
      <calculatedColumnFormula>INDEX(参数[],MATCH(详细信息[[#This Row],[项目类型]],参数[项目类型],0),MATCH(详细信息[[#Headers],[普通合伙人]],参数[#Headers],0))*INDEX(项目参数!$B$12:$H$12,1,MATCH(详细信息[[#Headers],[普通合伙人]],参数[#Headers],0))*详细信息[[#This Row],[实际工时]]</calculatedColumnFormula>
    </tableColumn>
    <tableColumn id="18" xr3:uid="{00000000-0010-0000-0100-000012000000}" name="商业律师 2" dataDxfId="191" totalsRowDxfId="190">
      <calculatedColumnFormula>INDEX(参数[],MATCH(详细信息[[#This Row],[项目类型]],参数[项目类型],0),MATCH(详细信息[[#Headers],[商业律师]],参数[#Headers],0))*INDEX(项目参数!$B$12:$H$12,1,MATCH(详细信息[[#Headers],[商业律师]],参数[#Headers],0))*详细信息[[#This Row],[实际工时]]</calculatedColumnFormula>
    </tableColumn>
    <tableColumn id="19" xr3:uid="{00000000-0010-0000-0100-000013000000}" name="辩护律师 2" dataDxfId="189" totalsRowDxfId="188">
      <calculatedColumnFormula>INDEX(参数[],MATCH(详细信息[[#This Row],[项目类型]],参数[项目类型],0),MATCH(详细信息[[#Headers],[辩护律师]],参数[#Headers],0))*INDEX(项目参数!$B$12:$H$12,1,MATCH(详细信息[[#Headers],[辩护律师]],参数[#Headers],0))*详细信息[[#This Row],[实际工时]]</calculatedColumnFormula>
    </tableColumn>
    <tableColumn id="20" xr3:uid="{00000000-0010-0000-0100-000014000000}" name="知识产权律师 2" dataDxfId="187" totalsRowDxfId="186">
      <calculatedColumnFormula>INDEX(参数[],MATCH(详细信息[[#This Row],[项目类型]],参数[项目类型],0),MATCH(详细信息[[#Headers],[知识产权律师]],参数[#Headers],0))*INDEX(项目参数!$B$12:$H$12,1,MATCH(详细信息[[#Headers],[知识产权律师]],参数[#Headers],0))*详细信息[[#This Row],[实际工时]]</calculatedColumnFormula>
    </tableColumn>
    <tableColumn id="21" xr3:uid="{00000000-0010-0000-0100-000015000000}" name="破产律师 2" dataDxfId="185" totalsRowDxfId="184">
      <calculatedColumnFormula>INDEX(参数[],MATCH(详细信息[[#This Row],[项目类型]],参数[项目类型],0),MATCH(详细信息[[#Headers],[破产律师]],参数[#Headers],0))*INDEX(项目参数!$B$12:$H$12,1,MATCH(详细信息[[#Headers],[破产律师]],参数[#Headers],0))*详细信息[[#This Row],[实际工时]]</calculatedColumnFormula>
    </tableColumn>
    <tableColumn id="22" xr3:uid="{00000000-0010-0000-0100-000016000000}" name="管理人员 2" dataDxfId="183" totalsRowDxfId="182">
      <calculatedColumnFormula>INDEX(参数[],MATCH(详细信息[[#This Row],[项目类型]],参数[项目类型],0),MATCH(详细信息[[#Headers],[管理人员]],参数[#Headers],0))*INDEX(项目参数!$B$12:$H$12,1,MATCH(详细信息[[#Headers],[管理人员]],参数[#Headers],0))*详细信息[[#This Row],[实际工时]]</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在此表中输入项目名称、估计开始和完成日期、实际开始和完成日期以及估计和实际工时。选择项目类型。估计和实际工期以及总计是自动计算的"/>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6.5" x14ac:dyDescent="0.35"/>
  <cols>
    <col min="1" max="1" width="2.375" customWidth="1"/>
    <col min="2" max="2" width="74.375" customWidth="1"/>
    <col min="3" max="3" width="2.625" customWidth="1"/>
  </cols>
  <sheetData>
    <row r="1" spans="2:2" ht="22.5" x14ac:dyDescent="0.4">
      <c r="B1" s="7" t="s">
        <v>0</v>
      </c>
    </row>
    <row r="3" spans="2:2" x14ac:dyDescent="0.35">
      <c r="B3" s="8" t="s">
        <v>1</v>
      </c>
    </row>
    <row r="4" spans="2:2" x14ac:dyDescent="0.35">
      <c r="B4" s="8" t="s">
        <v>2</v>
      </c>
    </row>
    <row r="5" spans="2:2" ht="51" customHeight="1" x14ac:dyDescent="0.35">
      <c r="B5" s="8" t="s">
        <v>3</v>
      </c>
    </row>
    <row r="6" spans="2:2" ht="20.25" customHeight="1" x14ac:dyDescent="0.35">
      <c r="B6" s="9" t="s">
        <v>4</v>
      </c>
    </row>
    <row r="7" spans="2:2" ht="51" customHeight="1" x14ac:dyDescent="0.35">
      <c r="B7" s="8" t="s">
        <v>5</v>
      </c>
    </row>
    <row r="8" spans="2:2" ht="54" customHeight="1" x14ac:dyDescent="0.35">
      <c r="B8" s="8" t="s">
        <v>6</v>
      </c>
    </row>
  </sheetData>
  <phoneticPr fontId="2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 defaultRowHeight="16.5" x14ac:dyDescent="0.3"/>
  <cols>
    <col min="1" max="1" width="1.75" style="10" customWidth="1"/>
    <col min="2" max="2" width="29.25" style="12" customWidth="1"/>
    <col min="3" max="3" width="21.375" style="12" customWidth="1"/>
    <col min="4" max="4" width="20.75" style="12" customWidth="1"/>
    <col min="5" max="5" width="22.375" style="12" customWidth="1"/>
    <col min="6" max="6" width="20.875" style="12" customWidth="1"/>
    <col min="7" max="7" width="14.5" style="12" customWidth="1"/>
    <col min="8" max="8" width="15.375" style="12" customWidth="1"/>
    <col min="9" max="9" width="7.75" style="12" customWidth="1"/>
    <col min="10" max="16384" width="9" style="12"/>
  </cols>
  <sheetData>
    <row r="1" spans="1:9" ht="35.450000000000003" customHeight="1" x14ac:dyDescent="0.45">
      <c r="A1" s="10" t="s">
        <v>7</v>
      </c>
      <c r="B1" s="1" t="s">
        <v>14</v>
      </c>
      <c r="C1" s="1"/>
      <c r="D1" s="1"/>
      <c r="E1" s="1"/>
      <c r="F1" s="1"/>
      <c r="G1" s="1"/>
      <c r="H1" s="1"/>
      <c r="I1" s="1"/>
    </row>
    <row r="2" spans="1:9" ht="22.5" x14ac:dyDescent="0.4">
      <c r="A2" s="10" t="s">
        <v>8</v>
      </c>
      <c r="B2" s="2" t="s">
        <v>15</v>
      </c>
      <c r="C2" s="2"/>
      <c r="D2" s="2"/>
      <c r="E2" s="2"/>
      <c r="F2" s="2"/>
      <c r="G2" s="2"/>
      <c r="H2" s="2"/>
      <c r="I2" s="2"/>
    </row>
    <row r="3" spans="1:9" ht="17.25" x14ac:dyDescent="0.3">
      <c r="A3" s="10" t="s">
        <v>9</v>
      </c>
      <c r="B3" s="3" t="str">
        <f>B1&amp;"机密"</f>
        <v>公司名称机密</v>
      </c>
      <c r="C3" s="3"/>
      <c r="D3" s="3"/>
      <c r="E3" s="3"/>
      <c r="F3" s="3"/>
      <c r="G3" s="3"/>
      <c r="H3" s="3"/>
      <c r="I3" s="3"/>
    </row>
    <row r="4" spans="1:9" ht="28.5" customHeight="1" x14ac:dyDescent="0.35">
      <c r="A4" s="10" t="s">
        <v>10</v>
      </c>
      <c r="B4" s="11" t="s">
        <v>16</v>
      </c>
    </row>
    <row r="5" spans="1:9" ht="17.25" x14ac:dyDescent="0.35">
      <c r="A5" s="10" t="s">
        <v>11</v>
      </c>
      <c r="B5" s="4" t="s">
        <v>17</v>
      </c>
      <c r="C5" s="4" t="s">
        <v>29</v>
      </c>
      <c r="D5" s="4" t="s">
        <v>30</v>
      </c>
      <c r="E5" s="4" t="s">
        <v>32</v>
      </c>
      <c r="F5" s="4" t="s">
        <v>33</v>
      </c>
      <c r="G5" s="4" t="s">
        <v>35</v>
      </c>
      <c r="H5" s="4" t="s">
        <v>36</v>
      </c>
      <c r="I5" s="4" t="s">
        <v>37</v>
      </c>
    </row>
    <row r="6" spans="1:9" x14ac:dyDescent="0.3">
      <c r="B6" s="12" t="s">
        <v>18</v>
      </c>
      <c r="C6" s="13">
        <v>0.1</v>
      </c>
      <c r="D6" s="13">
        <v>0.4</v>
      </c>
      <c r="E6" s="13">
        <v>0</v>
      </c>
      <c r="F6" s="13">
        <v>0</v>
      </c>
      <c r="G6" s="13">
        <v>0</v>
      </c>
      <c r="H6" s="13">
        <v>0.5</v>
      </c>
      <c r="I6" s="14">
        <f>SUM(参数[[#This Row],[普通合伙人]:[管理人员]])</f>
        <v>1</v>
      </c>
    </row>
    <row r="7" spans="1:9" x14ac:dyDescent="0.3">
      <c r="B7" s="12" t="s">
        <v>19</v>
      </c>
      <c r="C7" s="13">
        <v>0.1</v>
      </c>
      <c r="D7" s="13">
        <v>0.4</v>
      </c>
      <c r="E7" s="13">
        <v>0</v>
      </c>
      <c r="F7" s="13">
        <v>0.1</v>
      </c>
      <c r="G7" s="13">
        <v>0</v>
      </c>
      <c r="H7" s="13">
        <v>0.4</v>
      </c>
      <c r="I7" s="14">
        <f>SUM(参数[[#This Row],[普通合伙人]:[管理人员]])</f>
        <v>1</v>
      </c>
    </row>
    <row r="8" spans="1:9" x14ac:dyDescent="0.3">
      <c r="B8" s="12" t="s">
        <v>20</v>
      </c>
      <c r="C8" s="13">
        <v>0.2</v>
      </c>
      <c r="D8" s="13">
        <v>0</v>
      </c>
      <c r="E8" s="13">
        <v>0.5</v>
      </c>
      <c r="F8" s="13">
        <v>0</v>
      </c>
      <c r="G8" s="13">
        <v>0</v>
      </c>
      <c r="H8" s="13">
        <v>0.3</v>
      </c>
      <c r="I8" s="14">
        <f>SUM(参数[[#This Row],[普通合伙人]:[管理人员]])</f>
        <v>1</v>
      </c>
    </row>
    <row r="9" spans="1:9" x14ac:dyDescent="0.3">
      <c r="B9" s="12" t="s">
        <v>21</v>
      </c>
      <c r="C9" s="13">
        <v>0.1</v>
      </c>
      <c r="D9" s="13">
        <v>0</v>
      </c>
      <c r="E9" s="13">
        <v>0</v>
      </c>
      <c r="F9" s="13">
        <v>0.6</v>
      </c>
      <c r="G9" s="13">
        <v>0</v>
      </c>
      <c r="H9" s="13">
        <v>0.3</v>
      </c>
      <c r="I9" s="14">
        <f>SUM(参数[[#This Row],[普通合伙人]:[管理人员]])</f>
        <v>1</v>
      </c>
    </row>
    <row r="10" spans="1:9" x14ac:dyDescent="0.3">
      <c r="B10" s="12" t="s">
        <v>22</v>
      </c>
      <c r="C10" s="13">
        <v>0.2</v>
      </c>
      <c r="D10" s="13">
        <v>0.1</v>
      </c>
      <c r="E10" s="13">
        <v>0.4</v>
      </c>
      <c r="F10" s="13">
        <v>0</v>
      </c>
      <c r="G10" s="13">
        <v>0</v>
      </c>
      <c r="H10" s="13">
        <v>0.3</v>
      </c>
      <c r="I10" s="14">
        <f>SUM(参数[[#This Row],[普通合伙人]:[管理人员]])</f>
        <v>1</v>
      </c>
    </row>
    <row r="11" spans="1:9" x14ac:dyDescent="0.3">
      <c r="B11" s="12" t="s">
        <v>23</v>
      </c>
      <c r="C11" s="13">
        <v>0.1</v>
      </c>
      <c r="D11" s="13">
        <v>0.2</v>
      </c>
      <c r="E11" s="13">
        <v>0</v>
      </c>
      <c r="F11" s="13">
        <v>0</v>
      </c>
      <c r="G11" s="13">
        <v>0.4</v>
      </c>
      <c r="H11" s="13">
        <v>0.3</v>
      </c>
      <c r="I11" s="14">
        <f>SUM(参数[[#This Row],[普通合伙人]:[管理人员]])</f>
        <v>1</v>
      </c>
    </row>
    <row r="12" spans="1:9" x14ac:dyDescent="0.3">
      <c r="A12" s="15" t="s">
        <v>12</v>
      </c>
      <c r="B12" s="12" t="s">
        <v>24</v>
      </c>
      <c r="C12" s="16">
        <v>350</v>
      </c>
      <c r="D12" s="16">
        <v>250</v>
      </c>
      <c r="E12" s="16">
        <v>300</v>
      </c>
      <c r="F12" s="16">
        <v>275</v>
      </c>
      <c r="G12" s="16">
        <v>225</v>
      </c>
      <c r="H12" s="16">
        <v>125</v>
      </c>
      <c r="I12" s="13"/>
    </row>
    <row r="14" spans="1:9" x14ac:dyDescent="0.3">
      <c r="A14" s="10" t="s">
        <v>13</v>
      </c>
      <c r="B14" s="10"/>
      <c r="C14" s="10"/>
      <c r="D14" s="10"/>
      <c r="E14" s="10"/>
      <c r="F14" s="10"/>
      <c r="G14" s="10"/>
      <c r="H14" s="10"/>
      <c r="I14" s="10"/>
    </row>
    <row r="15" spans="1:9" x14ac:dyDescent="0.3">
      <c r="B15" s="10"/>
      <c r="C15" s="10" t="s">
        <v>29</v>
      </c>
      <c r="D15" s="10" t="s">
        <v>31</v>
      </c>
      <c r="E15" s="10" t="s">
        <v>32</v>
      </c>
      <c r="F15" s="10" t="s">
        <v>34</v>
      </c>
      <c r="G15" s="10" t="s">
        <v>23</v>
      </c>
      <c r="H15" s="10" t="s">
        <v>36</v>
      </c>
      <c r="I15" s="10"/>
    </row>
    <row r="16" spans="1:9" x14ac:dyDescent="0.3">
      <c r="B16" s="10" t="s">
        <v>25</v>
      </c>
      <c r="C16" s="17">
        <f>SUBTOTAL(109,详细信息[普通合伙人])</f>
        <v>78750</v>
      </c>
      <c r="D16" s="17">
        <f>SUBTOTAL(109,详细信息[商业律师])</f>
        <v>66250</v>
      </c>
      <c r="E16" s="17">
        <f>SUBTOTAL(109,详细信息[辩护律师])</f>
        <v>105000</v>
      </c>
      <c r="F16" s="17">
        <f>SUBTOTAL(109,详细信息[知识产权律师])</f>
        <v>35750</v>
      </c>
      <c r="G16" s="17">
        <f>SUBTOTAL(109,详细信息[破产律师])</f>
        <v>0</v>
      </c>
      <c r="H16" s="17">
        <f>SUBTOTAL(109,详细信息[管理人员])</f>
        <v>66250</v>
      </c>
      <c r="I16" s="10"/>
    </row>
    <row r="17" spans="2:9" x14ac:dyDescent="0.3">
      <c r="B17" s="10" t="s">
        <v>26</v>
      </c>
      <c r="C17" s="17">
        <f>SUBTOTAL(109,详细信息[普通合伙人 2])</f>
        <v>79275</v>
      </c>
      <c r="D17" s="17">
        <f>SUBTOTAL(109,详细信息[商业律师 2])</f>
        <v>67375</v>
      </c>
      <c r="E17" s="17">
        <f>SUBTOTAL(109,详细信息[辩护律师 2])</f>
        <v>105600</v>
      </c>
      <c r="F17" s="17">
        <f>SUBTOTAL(109,详细信息[知识产权律师 2])</f>
        <v>34650</v>
      </c>
      <c r="G17" s="17">
        <f>SUBTOTAL(109,详细信息[破产律师 2])</f>
        <v>0</v>
      </c>
      <c r="H17" s="17">
        <f>SUBTOTAL(109,详细信息[管理人员 2])</f>
        <v>67000</v>
      </c>
      <c r="I17" s="10"/>
    </row>
    <row r="18" spans="2:9" x14ac:dyDescent="0.3">
      <c r="B18" s="10" t="s">
        <v>27</v>
      </c>
      <c r="C18" s="18">
        <f>C16/$C$12</f>
        <v>225</v>
      </c>
      <c r="D18" s="18">
        <f t="shared" ref="D18:H18" si="0">D16/$C$12</f>
        <v>189.28571428571428</v>
      </c>
      <c r="E18" s="18">
        <f t="shared" si="0"/>
        <v>300</v>
      </c>
      <c r="F18" s="18">
        <f t="shared" si="0"/>
        <v>102.14285714285714</v>
      </c>
      <c r="G18" s="18">
        <f t="shared" si="0"/>
        <v>0</v>
      </c>
      <c r="H18" s="18">
        <f t="shared" si="0"/>
        <v>189.28571428571428</v>
      </c>
      <c r="I18" s="10"/>
    </row>
    <row r="19" spans="2:9" x14ac:dyDescent="0.3">
      <c r="B19" s="10" t="s">
        <v>28</v>
      </c>
      <c r="C19" s="18">
        <f>C17/$C$12</f>
        <v>226.5</v>
      </c>
      <c r="D19" s="18">
        <f>D17/$C$12</f>
        <v>192.5</v>
      </c>
      <c r="E19" s="18">
        <f>E17/$C$12</f>
        <v>301.71428571428572</v>
      </c>
      <c r="F19" s="18">
        <f>F17/$C$12</f>
        <v>99</v>
      </c>
      <c r="G19" s="18">
        <f>G17/$C$12</f>
        <v>0</v>
      </c>
      <c r="H19" s="18">
        <f>H17/$C$12</f>
        <v>191.42857142857142</v>
      </c>
      <c r="I19" s="10"/>
    </row>
    <row r="20" spans="2:9" x14ac:dyDescent="0.3">
      <c r="B20" s="19"/>
      <c r="C20" s="19"/>
      <c r="D20" s="19"/>
      <c r="E20" s="19"/>
      <c r="F20" s="19"/>
      <c r="G20" s="19"/>
      <c r="H20" s="19"/>
      <c r="I20" s="19"/>
    </row>
    <row r="21" spans="2:9" x14ac:dyDescent="0.3">
      <c r="B21" s="19"/>
      <c r="C21" s="19"/>
      <c r="D21" s="19"/>
      <c r="E21" s="19"/>
      <c r="F21" s="19"/>
      <c r="G21" s="19"/>
      <c r="H21" s="19"/>
      <c r="I21" s="19"/>
    </row>
  </sheetData>
  <phoneticPr fontId="26" type="noConversion"/>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 defaultRowHeight="16.5" x14ac:dyDescent="0.3"/>
  <cols>
    <col min="1" max="1" width="1.75" style="10" customWidth="1"/>
    <col min="2" max="2" width="25.5" style="12" customWidth="1"/>
    <col min="3" max="3" width="23.75" style="12" customWidth="1"/>
    <col min="4" max="7" width="11.75" style="12" customWidth="1"/>
    <col min="8" max="8" width="11" style="12" customWidth="1"/>
    <col min="9" max="9" width="8" style="12" customWidth="1"/>
    <col min="10" max="10" width="11" style="12" customWidth="1"/>
    <col min="11" max="11" width="10.25" style="12" customWidth="1"/>
    <col min="12" max="13" width="9.875" style="12" hidden="1" customWidth="1"/>
    <col min="14" max="14" width="10.25" style="12" hidden="1" customWidth="1"/>
    <col min="15" max="15" width="20.625" style="12" hidden="1" customWidth="1"/>
    <col min="16" max="16" width="14.75" style="12" hidden="1" customWidth="1"/>
    <col min="17" max="17" width="9.125" style="12" hidden="1" customWidth="1"/>
    <col min="18" max="19" width="12.25" style="12" hidden="1" customWidth="1"/>
    <col min="20" max="20" width="12.5" style="12" hidden="1" customWidth="1"/>
    <col min="21" max="21" width="16.375" style="12" hidden="1" customWidth="1"/>
    <col min="22" max="22" width="14.5" style="12" hidden="1" customWidth="1"/>
    <col min="23" max="23" width="15.375" style="12" hidden="1" customWidth="1"/>
    <col min="24" max="24" width="2.625" style="12" customWidth="1"/>
    <col min="25" max="16384" width="9" style="12"/>
  </cols>
  <sheetData>
    <row r="1" spans="1:29" ht="35.450000000000003" customHeight="1" x14ac:dyDescent="0.45">
      <c r="A1" s="10" t="s">
        <v>38</v>
      </c>
      <c r="B1" s="1" t="str">
        <f>项目参数!B1</f>
        <v>公司名称</v>
      </c>
      <c r="C1" s="1"/>
      <c r="D1" s="1"/>
      <c r="E1" s="1"/>
      <c r="F1" s="1"/>
      <c r="G1" s="1"/>
      <c r="H1" s="1"/>
      <c r="I1" s="1"/>
      <c r="J1" s="1"/>
      <c r="K1" s="1"/>
    </row>
    <row r="2" spans="1:29" ht="22.5" x14ac:dyDescent="0.4">
      <c r="A2" s="10" t="s">
        <v>39</v>
      </c>
      <c r="B2" s="2" t="str">
        <f>项目参数!B2</f>
        <v>适合于律师事务所的项目规划</v>
      </c>
      <c r="C2" s="2"/>
      <c r="D2" s="2"/>
      <c r="E2" s="2"/>
      <c r="F2" s="2"/>
      <c r="G2" s="2"/>
      <c r="H2" s="2"/>
      <c r="I2" s="2"/>
      <c r="J2" s="2"/>
      <c r="K2" s="2"/>
      <c r="Y2" s="26" t="s">
        <v>60</v>
      </c>
      <c r="Z2" s="27"/>
      <c r="AA2" s="27"/>
      <c r="AB2" s="27"/>
      <c r="AC2" s="27"/>
    </row>
    <row r="3" spans="1:29" s="20" customFormat="1" ht="29.25" customHeight="1" x14ac:dyDescent="0.35">
      <c r="A3" s="15" t="s">
        <v>9</v>
      </c>
      <c r="B3" s="6" t="str">
        <f>项目参数!B3</f>
        <v>公司名称机密</v>
      </c>
      <c r="C3" s="6"/>
      <c r="D3" s="6"/>
      <c r="E3" s="6"/>
      <c r="F3" s="6"/>
      <c r="G3" s="6"/>
      <c r="H3" s="6"/>
      <c r="I3" s="6"/>
      <c r="J3" s="6"/>
      <c r="K3" s="6"/>
      <c r="Y3" s="27"/>
      <c r="Z3" s="27"/>
      <c r="AA3" s="27"/>
      <c r="AB3" s="27"/>
      <c r="AC3" s="27"/>
    </row>
    <row r="4" spans="1:29" ht="17.25" x14ac:dyDescent="0.35">
      <c r="A4" s="15" t="s">
        <v>40</v>
      </c>
      <c r="B4" s="5" t="s">
        <v>41</v>
      </c>
      <c r="C4" s="5" t="s">
        <v>17</v>
      </c>
      <c r="D4" s="5" t="s">
        <v>47</v>
      </c>
      <c r="E4" s="5" t="s">
        <v>48</v>
      </c>
      <c r="F4" s="5" t="s">
        <v>49</v>
      </c>
      <c r="G4" s="5" t="s">
        <v>50</v>
      </c>
      <c r="H4" s="5" t="s">
        <v>51</v>
      </c>
      <c r="I4" s="5" t="s">
        <v>28</v>
      </c>
      <c r="J4" s="5" t="s">
        <v>52</v>
      </c>
      <c r="K4" s="5" t="s">
        <v>53</v>
      </c>
      <c r="L4" s="5" t="s">
        <v>29</v>
      </c>
      <c r="M4" s="5" t="s">
        <v>30</v>
      </c>
      <c r="N4" s="5" t="s">
        <v>32</v>
      </c>
      <c r="O4" s="5" t="s">
        <v>33</v>
      </c>
      <c r="P4" s="5" t="s">
        <v>35</v>
      </c>
      <c r="Q4" s="5" t="s">
        <v>36</v>
      </c>
      <c r="R4" s="5" t="s">
        <v>54</v>
      </c>
      <c r="S4" s="5" t="s">
        <v>55</v>
      </c>
      <c r="T4" s="5" t="s">
        <v>56</v>
      </c>
      <c r="U4" s="5" t="s">
        <v>57</v>
      </c>
      <c r="V4" s="5" t="s">
        <v>58</v>
      </c>
      <c r="W4" s="5" t="s">
        <v>59</v>
      </c>
      <c r="Y4" s="27"/>
      <c r="Z4" s="27"/>
      <c r="AA4" s="27"/>
      <c r="AB4" s="27"/>
      <c r="AC4" s="27"/>
    </row>
    <row r="5" spans="1:29" ht="17.25" x14ac:dyDescent="0.35">
      <c r="B5" t="s">
        <v>42</v>
      </c>
      <c r="C5" t="s">
        <v>18</v>
      </c>
      <c r="D5" s="21">
        <f ca="1">TODAY()</f>
        <v>43535</v>
      </c>
      <c r="E5" s="21">
        <f ca="1">TODAY()+60</f>
        <v>43595</v>
      </c>
      <c r="F5" s="21">
        <f ca="1">TODAY()+10</f>
        <v>43545</v>
      </c>
      <c r="G5" s="21">
        <f ca="1">TODAY()+65</f>
        <v>43600</v>
      </c>
      <c r="H5">
        <v>200</v>
      </c>
      <c r="I5">
        <v>220</v>
      </c>
      <c r="J5">
        <f ca="1">DAYS360(详细信息[[#This Row],[估计开始时间]],详细信息[[#This Row],[估计完成时间]],FALSE)</f>
        <v>59</v>
      </c>
      <c r="K5">
        <f ca="1">DAYS360(详细信息[[#This Row],[实际开始时间]],详细信息[[#This Row],[实际完成时间]],FALSE)</f>
        <v>54</v>
      </c>
      <c r="L5" s="22">
        <f>INDEX(参数[],MATCH(详细信息[[#This Row],[项目类型]],参数[项目类型],0),MATCH(详细信息[[#Headers],[普通合伙人]],参数[#Headers],0))*INDEX(项目参数!$B$12:$H$12,1,MATCH(详细信息[[#Headers],[普通合伙人]],参数[#Headers],0))*详细信息[[#This Row],[估计工时]]</f>
        <v>7000</v>
      </c>
      <c r="M5" s="22">
        <f>INDEX(参数[],MATCH(详细信息[[#This Row],[项目类型]],参数[项目类型],0),MATCH(详细信息[[#Headers],[商业律师]],参数[#Headers],0))*INDEX(项目参数!$B$12:$H$12,1,MATCH(详细信息[[#Headers],[商业律师]],参数[#Headers],0))*详细信息[[#This Row],[估计工时]]</f>
        <v>20000</v>
      </c>
      <c r="N5" s="22">
        <f>INDEX(参数[],MATCH(详细信息[[#This Row],[项目类型]],参数[项目类型],0),MATCH(详细信息[[#Headers],[辩护律师]],参数[#Headers],0))*INDEX(项目参数!$B$12:$H$12,1,MATCH(详细信息[[#Headers],[辩护律师]],参数[#Headers],0))*详细信息[[#This Row],[估计工时]]</f>
        <v>0</v>
      </c>
      <c r="O5" s="22">
        <f>INDEX(参数[],MATCH(详细信息[[#This Row],[项目类型]],参数[项目类型],0),MATCH(详细信息[[#Headers],[知识产权律师]],参数[#Headers],0))*INDEX(项目参数!$B$12:$H$12,1,MATCH(详细信息[[#Headers],[知识产权律师]],参数[#Headers],0))*详细信息[[#This Row],[估计工时]]</f>
        <v>0</v>
      </c>
      <c r="P5" s="22">
        <f>INDEX(参数[],MATCH(详细信息[[#This Row],[项目类型]],参数[项目类型],0),MATCH(详细信息[[#Headers],[破产律师]],参数[#Headers],0))*INDEX(项目参数!$B$12:$H$12,1,MATCH(详细信息[[#Headers],[破产律师]],参数[#Headers],0))*详细信息[[#This Row],[估计工时]]</f>
        <v>0</v>
      </c>
      <c r="Q5" s="22">
        <f>INDEX(参数[],MATCH(详细信息[[#This Row],[项目类型]],参数[项目类型],0),MATCH(详细信息[[#Headers],[管理人员]],参数[#Headers],0))*INDEX(项目参数!$B$12:$H$12,1,MATCH(详细信息[[#Headers],[管理人员]],参数[#Headers],0))*详细信息[[#This Row],[估计工时]]</f>
        <v>12500</v>
      </c>
      <c r="R5" s="22">
        <f>INDEX(参数[],MATCH(详细信息[[#This Row],[项目类型]],参数[项目类型],0),MATCH(详细信息[[#Headers],[普通合伙人]],参数[#Headers],0))*INDEX(项目参数!$B$12:$H$12,1,MATCH(详细信息[[#Headers],[普通合伙人]],参数[#Headers],0))*详细信息[[#This Row],[实际工时]]</f>
        <v>7700</v>
      </c>
      <c r="S5" s="22">
        <f>INDEX(参数[],MATCH(详细信息[[#This Row],[项目类型]],参数[项目类型],0),MATCH(详细信息[[#Headers],[商业律师]],参数[#Headers],0))*INDEX(项目参数!$B$12:$H$12,1,MATCH(详细信息[[#Headers],[商业律师]],参数[#Headers],0))*详细信息[[#This Row],[实际工时]]</f>
        <v>22000</v>
      </c>
      <c r="T5" s="22">
        <f>INDEX(参数[],MATCH(详细信息[[#This Row],[项目类型]],参数[项目类型],0),MATCH(详细信息[[#Headers],[辩护律师]],参数[#Headers],0))*INDEX(项目参数!$B$12:$H$12,1,MATCH(详细信息[[#Headers],[辩护律师]],参数[#Headers],0))*详细信息[[#This Row],[实际工时]]</f>
        <v>0</v>
      </c>
      <c r="U5" s="22">
        <f>INDEX(参数[],MATCH(详细信息[[#This Row],[项目类型]],参数[项目类型],0),MATCH(详细信息[[#Headers],[知识产权律师]],参数[#Headers],0))*INDEX(项目参数!$B$12:$H$12,1,MATCH(详细信息[[#Headers],[知识产权律师]],参数[#Headers],0))*详细信息[[#This Row],[实际工时]]</f>
        <v>0</v>
      </c>
      <c r="V5" s="22">
        <f>INDEX(参数[],MATCH(详细信息[[#This Row],[项目类型]],参数[项目类型],0),MATCH(详细信息[[#Headers],[破产律师]],参数[#Headers],0))*INDEX(项目参数!$B$12:$H$12,1,MATCH(详细信息[[#Headers],[破产律师]],参数[#Headers],0))*详细信息[[#This Row],[实际工时]]</f>
        <v>0</v>
      </c>
      <c r="W5" s="22">
        <f>INDEX(参数[],MATCH(详细信息[[#This Row],[项目类型]],参数[项目类型],0),MATCH(详细信息[[#Headers],[管理人员]],参数[#Headers],0))*INDEX(项目参数!$B$12:$H$12,1,MATCH(详细信息[[#Headers],[管理人员]],参数[#Headers],0))*详细信息[[#This Row],[实际工时]]</f>
        <v>13750</v>
      </c>
      <c r="Y5" s="27"/>
      <c r="Z5" s="27"/>
      <c r="AA5" s="27"/>
      <c r="AB5" s="27"/>
      <c r="AC5" s="27"/>
    </row>
    <row r="6" spans="1:29" ht="17.25" x14ac:dyDescent="0.35">
      <c r="B6" t="s">
        <v>43</v>
      </c>
      <c r="C6" t="s">
        <v>19</v>
      </c>
      <c r="D6" s="21">
        <f ca="1">TODAY()+30</f>
        <v>43565</v>
      </c>
      <c r="E6" s="21">
        <f ca="1">TODAY()+100</f>
        <v>43635</v>
      </c>
      <c r="F6" s="21">
        <f ca="1">TODAY()+40</f>
        <v>43575</v>
      </c>
      <c r="G6" s="21">
        <f ca="1">TODAY()+110</f>
        <v>43645</v>
      </c>
      <c r="H6">
        <v>400</v>
      </c>
      <c r="I6">
        <v>390</v>
      </c>
      <c r="J6">
        <f ca="1">DAYS360(详细信息[[#This Row],[估计开始时间]],详细信息[[#This Row],[估计完成时间]],FALSE)</f>
        <v>69</v>
      </c>
      <c r="K6">
        <f ca="1">DAYS360(详细信息[[#This Row],[实际开始时间]],详细信息[[#This Row],[实际完成时间]],FALSE)</f>
        <v>69</v>
      </c>
      <c r="L6" s="22">
        <f>INDEX(参数[],MATCH(详细信息[[#This Row],[项目类型]],参数[项目类型],0),MATCH(详细信息[[#Headers],[普通合伙人]],参数[#Headers],0))*INDEX(项目参数!$B$12:$H$12,1,MATCH(详细信息[[#Headers],[普通合伙人]],参数[#Headers],0))*详细信息[[#This Row],[估计工时]]</f>
        <v>14000</v>
      </c>
      <c r="M6" s="22">
        <f>INDEX(参数[],MATCH(详细信息[[#This Row],[项目类型]],参数[项目类型],0),MATCH(详细信息[[#Headers],[商业律师]],参数[#Headers],0))*INDEX(项目参数!$B$12:$H$12,1,MATCH(详细信息[[#Headers],[商业律师]],参数[#Headers],0))*详细信息[[#This Row],[估计工时]]</f>
        <v>40000</v>
      </c>
      <c r="N6" s="22">
        <f>INDEX(参数[],MATCH(详细信息[[#This Row],[项目类型]],参数[项目类型],0),MATCH(详细信息[[#Headers],[辩护律师]],参数[#Headers],0))*INDEX(项目参数!$B$12:$H$12,1,MATCH(详细信息[[#Headers],[辩护律师]],参数[#Headers],0))*详细信息[[#This Row],[估计工时]]</f>
        <v>0</v>
      </c>
      <c r="O6" s="22">
        <f>INDEX(参数[],MATCH(详细信息[[#This Row],[项目类型]],参数[项目类型],0),MATCH(详细信息[[#Headers],[知识产权律师]],参数[#Headers],0))*INDEX(项目参数!$B$12:$H$12,1,MATCH(详细信息[[#Headers],[知识产权律师]],参数[#Headers],0))*详细信息[[#This Row],[估计工时]]</f>
        <v>11000</v>
      </c>
      <c r="P6" s="22">
        <f>INDEX(参数[],MATCH(详细信息[[#This Row],[项目类型]],参数[项目类型],0),MATCH(详细信息[[#Headers],[破产律师]],参数[#Headers],0))*INDEX(项目参数!$B$12:$H$12,1,MATCH(详细信息[[#Headers],[破产律师]],参数[#Headers],0))*详细信息[[#This Row],[估计工时]]</f>
        <v>0</v>
      </c>
      <c r="Q6" s="22">
        <f>INDEX(参数[],MATCH(详细信息[[#This Row],[项目类型]],参数[项目类型],0),MATCH(详细信息[[#Headers],[管理人员]],参数[#Headers],0))*INDEX(项目参数!$B$12:$H$12,1,MATCH(详细信息[[#Headers],[管理人员]],参数[#Headers],0))*详细信息[[#This Row],[估计工时]]</f>
        <v>20000</v>
      </c>
      <c r="R6" s="22">
        <f>INDEX(参数[],MATCH(详细信息[[#This Row],[项目类型]],参数[项目类型],0),MATCH(详细信息[[#Headers],[普通合伙人]],参数[#Headers],0))*INDEX(项目参数!$B$12:$H$12,1,MATCH(详细信息[[#Headers],[普通合伙人]],参数[#Headers],0))*详细信息[[#This Row],[实际工时]]</f>
        <v>13650</v>
      </c>
      <c r="S6" s="22">
        <f>INDEX(参数[],MATCH(详细信息[[#This Row],[项目类型]],参数[项目类型],0),MATCH(详细信息[[#Headers],[商业律师]],参数[#Headers],0))*INDEX(项目参数!$B$12:$H$12,1,MATCH(详细信息[[#Headers],[商业律师]],参数[#Headers],0))*详细信息[[#This Row],[实际工时]]</f>
        <v>39000</v>
      </c>
      <c r="T6" s="22">
        <f>INDEX(参数[],MATCH(详细信息[[#This Row],[项目类型]],参数[项目类型],0),MATCH(详细信息[[#Headers],[辩护律师]],参数[#Headers],0))*INDEX(项目参数!$B$12:$H$12,1,MATCH(详细信息[[#Headers],[辩护律师]],参数[#Headers],0))*详细信息[[#This Row],[实际工时]]</f>
        <v>0</v>
      </c>
      <c r="U6" s="22">
        <f>INDEX(参数[],MATCH(详细信息[[#This Row],[项目类型]],参数[项目类型],0),MATCH(详细信息[[#Headers],[知识产权律师]],参数[#Headers],0))*INDEX(项目参数!$B$12:$H$12,1,MATCH(详细信息[[#Headers],[知识产权律师]],参数[#Headers],0))*详细信息[[#This Row],[实际工时]]</f>
        <v>10725</v>
      </c>
      <c r="V6" s="22">
        <f>INDEX(参数[],MATCH(详细信息[[#This Row],[项目类型]],参数[项目类型],0),MATCH(详细信息[[#Headers],[破产律师]],参数[#Headers],0))*INDEX(项目参数!$B$12:$H$12,1,MATCH(详细信息[[#Headers],[破产律师]],参数[#Headers],0))*详细信息[[#This Row],[实际工时]]</f>
        <v>0</v>
      </c>
      <c r="W6" s="22">
        <f>INDEX(参数[],MATCH(详细信息[[#This Row],[项目类型]],参数[项目类型],0),MATCH(详细信息[[#Headers],[管理人员]],参数[#Headers],0))*INDEX(项目参数!$B$12:$H$12,1,MATCH(详细信息[[#Headers],[管理人员]],参数[#Headers],0))*详细信息[[#This Row],[实际工时]]</f>
        <v>19500</v>
      </c>
      <c r="Y6" s="27"/>
      <c r="Z6" s="27"/>
      <c r="AA6" s="27"/>
      <c r="AB6" s="27"/>
      <c r="AC6" s="27"/>
    </row>
    <row r="7" spans="1:29" ht="17.25" x14ac:dyDescent="0.35">
      <c r="B7" t="s">
        <v>44</v>
      </c>
      <c r="C7" t="s">
        <v>20</v>
      </c>
      <c r="D7" s="21">
        <f ca="1">TODAY()+150</f>
        <v>43685</v>
      </c>
      <c r="E7" s="21">
        <f ca="1">TODAY()+150</f>
        <v>43685</v>
      </c>
      <c r="F7" s="21">
        <f ca="1">TODAY()+150</f>
        <v>43685</v>
      </c>
      <c r="G7" s="21">
        <f ca="1">TODAY()+170</f>
        <v>43705</v>
      </c>
      <c r="H7">
        <v>500</v>
      </c>
      <c r="I7">
        <v>500</v>
      </c>
      <c r="J7">
        <f ca="1">DAYS360(详细信息[[#This Row],[估计开始时间]],详细信息[[#This Row],[估计完成时间]],FALSE)</f>
        <v>0</v>
      </c>
      <c r="K7">
        <f ca="1">DAYS360(详细信息[[#This Row],[实际开始时间]],详细信息[[#This Row],[实际完成时间]],FALSE)</f>
        <v>20</v>
      </c>
      <c r="L7" s="22">
        <f>INDEX(参数[],MATCH(详细信息[[#This Row],[项目类型]],参数[项目类型],0),MATCH(详细信息[[#Headers],[普通合伙人]],参数[#Headers],0))*INDEX(项目参数!$B$12:$H$12,1,MATCH(详细信息[[#Headers],[普通合伙人]],参数[#Headers],0))*详细信息[[#This Row],[估计工时]]</f>
        <v>35000</v>
      </c>
      <c r="M7" s="22">
        <f>INDEX(参数[],MATCH(详细信息[[#This Row],[项目类型]],参数[项目类型],0),MATCH(详细信息[[#Headers],[商业律师]],参数[#Headers],0))*INDEX(项目参数!$B$12:$H$12,1,MATCH(详细信息[[#Headers],[商业律师]],参数[#Headers],0))*详细信息[[#This Row],[估计工时]]</f>
        <v>0</v>
      </c>
      <c r="N7" s="22">
        <f>INDEX(参数[],MATCH(详细信息[[#This Row],[项目类型]],参数[项目类型],0),MATCH(详细信息[[#Headers],[辩护律师]],参数[#Headers],0))*INDEX(项目参数!$B$12:$H$12,1,MATCH(详细信息[[#Headers],[辩护律师]],参数[#Headers],0))*详细信息[[#This Row],[估计工时]]</f>
        <v>75000</v>
      </c>
      <c r="O7" s="22">
        <f>INDEX(参数[],MATCH(详细信息[[#This Row],[项目类型]],参数[项目类型],0),MATCH(详细信息[[#Headers],[知识产权律师]],参数[#Headers],0))*INDEX(项目参数!$B$12:$H$12,1,MATCH(详细信息[[#Headers],[知识产权律师]],参数[#Headers],0))*详细信息[[#This Row],[估计工时]]</f>
        <v>0</v>
      </c>
      <c r="P7" s="22">
        <f>INDEX(参数[],MATCH(详细信息[[#This Row],[项目类型]],参数[项目类型],0),MATCH(详细信息[[#Headers],[破产律师]],参数[#Headers],0))*INDEX(项目参数!$B$12:$H$12,1,MATCH(详细信息[[#Headers],[破产律师]],参数[#Headers],0))*详细信息[[#This Row],[估计工时]]</f>
        <v>0</v>
      </c>
      <c r="Q7" s="22">
        <f>INDEX(参数[],MATCH(详细信息[[#This Row],[项目类型]],参数[项目类型],0),MATCH(详细信息[[#Headers],[管理人员]],参数[#Headers],0))*INDEX(项目参数!$B$12:$H$12,1,MATCH(详细信息[[#Headers],[管理人员]],参数[#Headers],0))*详细信息[[#This Row],[估计工时]]</f>
        <v>18750</v>
      </c>
      <c r="R7" s="22">
        <f>INDEX(参数[],MATCH(详细信息[[#This Row],[项目类型]],参数[项目类型],0),MATCH(详细信息[[#Headers],[普通合伙人]],参数[#Headers],0))*INDEX(项目参数!$B$12:$H$12,1,MATCH(详细信息[[#Headers],[普通合伙人]],参数[#Headers],0))*详细信息[[#This Row],[实际工时]]</f>
        <v>35000</v>
      </c>
      <c r="S7" s="22">
        <f>INDEX(参数[],MATCH(详细信息[[#This Row],[项目类型]],参数[项目类型],0),MATCH(详细信息[[#Headers],[商业律师]],参数[#Headers],0))*INDEX(项目参数!$B$12:$H$12,1,MATCH(详细信息[[#Headers],[商业律师]],参数[#Headers],0))*详细信息[[#This Row],[实际工时]]</f>
        <v>0</v>
      </c>
      <c r="T7" s="22">
        <f>INDEX(参数[],MATCH(详细信息[[#This Row],[项目类型]],参数[项目类型],0),MATCH(详细信息[[#Headers],[辩护律师]],参数[#Headers],0))*INDEX(项目参数!$B$12:$H$12,1,MATCH(详细信息[[#Headers],[辩护律师]],参数[#Headers],0))*详细信息[[#This Row],[实际工时]]</f>
        <v>75000</v>
      </c>
      <c r="U7" s="22">
        <f>INDEX(参数[],MATCH(详细信息[[#This Row],[项目类型]],参数[项目类型],0),MATCH(详细信息[[#Headers],[知识产权律师]],参数[#Headers],0))*INDEX(项目参数!$B$12:$H$12,1,MATCH(详细信息[[#Headers],[知识产权律师]],参数[#Headers],0))*详细信息[[#This Row],[实际工时]]</f>
        <v>0</v>
      </c>
      <c r="V7" s="22">
        <f>INDEX(参数[],MATCH(详细信息[[#This Row],[项目类型]],参数[项目类型],0),MATCH(详细信息[[#Headers],[破产律师]],参数[#Headers],0))*INDEX(项目参数!$B$12:$H$12,1,MATCH(详细信息[[#Headers],[破产律师]],参数[#Headers],0))*详细信息[[#This Row],[实际工时]]</f>
        <v>0</v>
      </c>
      <c r="W7" s="22">
        <f>INDEX(参数[],MATCH(详细信息[[#This Row],[项目类型]],参数[项目类型],0),MATCH(详细信息[[#Headers],[管理人员]],参数[#Headers],0))*INDEX(项目参数!$B$12:$H$12,1,MATCH(详细信息[[#Headers],[管理人员]],参数[#Headers],0))*详细信息[[#This Row],[实际工时]]</f>
        <v>18750</v>
      </c>
      <c r="Y7" s="27"/>
      <c r="Z7" s="27"/>
      <c r="AA7" s="27"/>
      <c r="AB7" s="27"/>
      <c r="AC7" s="27"/>
    </row>
    <row r="8" spans="1:29" ht="17.25" x14ac:dyDescent="0.35">
      <c r="B8" t="s">
        <v>45</v>
      </c>
      <c r="C8" t="s">
        <v>21</v>
      </c>
      <c r="D8" s="21">
        <f ca="1">TODAY()+200</f>
        <v>43735</v>
      </c>
      <c r="E8" s="21">
        <f ca="1">TODAY()+230</f>
        <v>43765</v>
      </c>
      <c r="F8" s="21">
        <f ca="1">TODAY()+230</f>
        <v>43765</v>
      </c>
      <c r="G8" s="21">
        <f ca="1">TODAY()+230</f>
        <v>43765</v>
      </c>
      <c r="H8">
        <v>150</v>
      </c>
      <c r="I8">
        <v>145</v>
      </c>
      <c r="J8">
        <f ca="1">DAYS360(详细信息[[#This Row],[估计开始时间]],详细信息[[#This Row],[估计完成时间]],FALSE)</f>
        <v>30</v>
      </c>
      <c r="K8">
        <f ca="1">DAYS360(详细信息[[#This Row],[实际开始时间]],详细信息[[#This Row],[实际完成时间]],FALSE)</f>
        <v>0</v>
      </c>
      <c r="L8" s="22">
        <f>INDEX(参数[],MATCH(详细信息[[#This Row],[项目类型]],参数[项目类型],0),MATCH(详细信息[[#Headers],[普通合伙人]],参数[#Headers],0))*INDEX(项目参数!$B$12:$H$12,1,MATCH(详细信息[[#Headers],[普通合伙人]],参数[#Headers],0))*详细信息[[#This Row],[估计工时]]</f>
        <v>5250</v>
      </c>
      <c r="M8" s="22">
        <f>INDEX(参数[],MATCH(详细信息[[#This Row],[项目类型]],参数[项目类型],0),MATCH(详细信息[[#Headers],[商业律师]],参数[#Headers],0))*INDEX(项目参数!$B$12:$H$12,1,MATCH(详细信息[[#Headers],[商业律师]],参数[#Headers],0))*详细信息[[#This Row],[估计工时]]</f>
        <v>0</v>
      </c>
      <c r="N8" s="22">
        <f>INDEX(参数[],MATCH(详细信息[[#This Row],[项目类型]],参数[项目类型],0),MATCH(详细信息[[#Headers],[辩护律师]],参数[#Headers],0))*INDEX(项目参数!$B$12:$H$12,1,MATCH(详细信息[[#Headers],[辩护律师]],参数[#Headers],0))*详细信息[[#This Row],[估计工时]]</f>
        <v>0</v>
      </c>
      <c r="O8" s="22">
        <f>INDEX(参数[],MATCH(详细信息[[#This Row],[项目类型]],参数[项目类型],0),MATCH(详细信息[[#Headers],[知识产权律师]],参数[#Headers],0))*INDEX(项目参数!$B$12:$H$12,1,MATCH(详细信息[[#Headers],[知识产权律师]],参数[#Headers],0))*详细信息[[#This Row],[估计工时]]</f>
        <v>24750</v>
      </c>
      <c r="P8" s="22">
        <f>INDEX(参数[],MATCH(详细信息[[#This Row],[项目类型]],参数[项目类型],0),MATCH(详细信息[[#Headers],[破产律师]],参数[#Headers],0))*INDEX(项目参数!$B$12:$H$12,1,MATCH(详细信息[[#Headers],[破产律师]],参数[#Headers],0))*详细信息[[#This Row],[估计工时]]</f>
        <v>0</v>
      </c>
      <c r="Q8" s="22">
        <f>INDEX(参数[],MATCH(详细信息[[#This Row],[项目类型]],参数[项目类型],0),MATCH(详细信息[[#Headers],[管理人员]],参数[#Headers],0))*INDEX(项目参数!$B$12:$H$12,1,MATCH(详细信息[[#Headers],[管理人员]],参数[#Headers],0))*详细信息[[#This Row],[估计工时]]</f>
        <v>5625</v>
      </c>
      <c r="R8" s="22">
        <f>INDEX(参数[],MATCH(详细信息[[#This Row],[项目类型]],参数[项目类型],0),MATCH(详细信息[[#Headers],[普通合伙人]],参数[#Headers],0))*INDEX(项目参数!$B$12:$H$12,1,MATCH(详细信息[[#Headers],[普通合伙人]],参数[#Headers],0))*详细信息[[#This Row],[实际工时]]</f>
        <v>5075</v>
      </c>
      <c r="S8" s="22">
        <f>INDEX(参数[],MATCH(详细信息[[#This Row],[项目类型]],参数[项目类型],0),MATCH(详细信息[[#Headers],[商业律师]],参数[#Headers],0))*INDEX(项目参数!$B$12:$H$12,1,MATCH(详细信息[[#Headers],[商业律师]],参数[#Headers],0))*详细信息[[#This Row],[实际工时]]</f>
        <v>0</v>
      </c>
      <c r="T8" s="22">
        <f>INDEX(参数[],MATCH(详细信息[[#This Row],[项目类型]],参数[项目类型],0),MATCH(详细信息[[#Headers],[辩护律师]],参数[#Headers],0))*INDEX(项目参数!$B$12:$H$12,1,MATCH(详细信息[[#Headers],[辩护律师]],参数[#Headers],0))*详细信息[[#This Row],[实际工时]]</f>
        <v>0</v>
      </c>
      <c r="U8" s="22">
        <f>INDEX(参数[],MATCH(详细信息[[#This Row],[项目类型]],参数[项目类型],0),MATCH(详细信息[[#Headers],[知识产权律师]],参数[#Headers],0))*INDEX(项目参数!$B$12:$H$12,1,MATCH(详细信息[[#Headers],[知识产权律师]],参数[#Headers],0))*详细信息[[#This Row],[实际工时]]</f>
        <v>23925</v>
      </c>
      <c r="V8" s="22">
        <f>INDEX(参数[],MATCH(详细信息[[#This Row],[项目类型]],参数[项目类型],0),MATCH(详细信息[[#Headers],[破产律师]],参数[#Headers],0))*INDEX(项目参数!$B$12:$H$12,1,MATCH(详细信息[[#Headers],[破产律师]],参数[#Headers],0))*详细信息[[#This Row],[实际工时]]</f>
        <v>0</v>
      </c>
      <c r="W8" s="22">
        <f>INDEX(参数[],MATCH(详细信息[[#This Row],[项目类型]],参数[项目类型],0),MATCH(详细信息[[#Headers],[管理人员]],参数[#Headers],0))*INDEX(项目参数!$B$12:$H$12,1,MATCH(详细信息[[#Headers],[管理人员]],参数[#Headers],0))*详细信息[[#This Row],[实际工时]]</f>
        <v>5437.5</v>
      </c>
      <c r="Y8" s="27"/>
      <c r="Z8" s="27"/>
      <c r="AA8" s="27"/>
      <c r="AB8" s="27"/>
      <c r="AC8" s="27"/>
    </row>
    <row r="9" spans="1:29" ht="17.25" x14ac:dyDescent="0.35">
      <c r="B9" t="s">
        <v>46</v>
      </c>
      <c r="C9" t="s">
        <v>22</v>
      </c>
      <c r="D9" s="21">
        <f ca="1">TODAY()+220</f>
        <v>43755</v>
      </c>
      <c r="E9" s="21">
        <f ca="1">TODAY()+250</f>
        <v>43785</v>
      </c>
      <c r="F9" s="21">
        <f ca="1">TODAY()+230</f>
        <v>43765</v>
      </c>
      <c r="G9" s="21">
        <f ca="1">TODAY()+259</f>
        <v>43794</v>
      </c>
      <c r="H9">
        <v>250</v>
      </c>
      <c r="I9">
        <v>255</v>
      </c>
      <c r="J9">
        <f ca="1">DAYS360(详细信息[[#This Row],[估计开始时间]],详细信息[[#This Row],[估计完成时间]],FALSE)</f>
        <v>29</v>
      </c>
      <c r="K9">
        <f ca="1">DAYS360(详细信息[[#This Row],[实际开始时间]],详细信息[[#This Row],[实际完成时间]],FALSE)</f>
        <v>28</v>
      </c>
      <c r="L9" s="22">
        <f>INDEX(参数[],MATCH(详细信息[[#This Row],[项目类型]],参数[项目类型],0),MATCH(详细信息[[#Headers],[普通合伙人]],参数[#Headers],0))*INDEX(项目参数!$B$12:$H$12,1,MATCH(详细信息[[#Headers],[普通合伙人]],参数[#Headers],0))*详细信息[[#This Row],[估计工时]]</f>
        <v>17500</v>
      </c>
      <c r="M9" s="22">
        <f>INDEX(参数[],MATCH(详细信息[[#This Row],[项目类型]],参数[项目类型],0),MATCH(详细信息[[#Headers],[商业律师]],参数[#Headers],0))*INDEX(项目参数!$B$12:$H$12,1,MATCH(详细信息[[#Headers],[商业律师]],参数[#Headers],0))*详细信息[[#This Row],[估计工时]]</f>
        <v>6250</v>
      </c>
      <c r="N9" s="22">
        <f>INDEX(参数[],MATCH(详细信息[[#This Row],[项目类型]],参数[项目类型],0),MATCH(详细信息[[#Headers],[辩护律师]],参数[#Headers],0))*INDEX(项目参数!$B$12:$H$12,1,MATCH(详细信息[[#Headers],[辩护律师]],参数[#Headers],0))*详细信息[[#This Row],[估计工时]]</f>
        <v>30000</v>
      </c>
      <c r="O9" s="22">
        <f>INDEX(参数[],MATCH(详细信息[[#This Row],[项目类型]],参数[项目类型],0),MATCH(详细信息[[#Headers],[知识产权律师]],参数[#Headers],0))*INDEX(项目参数!$B$12:$H$12,1,MATCH(详细信息[[#Headers],[知识产权律师]],参数[#Headers],0))*详细信息[[#This Row],[估计工时]]</f>
        <v>0</v>
      </c>
      <c r="P9" s="22">
        <f>INDEX(参数[],MATCH(详细信息[[#This Row],[项目类型]],参数[项目类型],0),MATCH(详细信息[[#Headers],[破产律师]],参数[#Headers],0))*INDEX(项目参数!$B$12:$H$12,1,MATCH(详细信息[[#Headers],[破产律师]],参数[#Headers],0))*详细信息[[#This Row],[估计工时]]</f>
        <v>0</v>
      </c>
      <c r="Q9" s="22">
        <f>INDEX(参数[],MATCH(详细信息[[#This Row],[项目类型]],参数[项目类型],0),MATCH(详细信息[[#Headers],[管理人员]],参数[#Headers],0))*INDEX(项目参数!$B$12:$H$12,1,MATCH(详细信息[[#Headers],[管理人员]],参数[#Headers],0))*详细信息[[#This Row],[估计工时]]</f>
        <v>9375</v>
      </c>
      <c r="R9" s="22">
        <f>INDEX(参数[],MATCH(详细信息[[#This Row],[项目类型]],参数[项目类型],0),MATCH(详细信息[[#Headers],[普通合伙人]],参数[#Headers],0))*INDEX(项目参数!$B$12:$H$12,1,MATCH(详细信息[[#Headers],[普通合伙人]],参数[#Headers],0))*详细信息[[#This Row],[实际工时]]</f>
        <v>17850</v>
      </c>
      <c r="S9" s="22">
        <f>INDEX(参数[],MATCH(详细信息[[#This Row],[项目类型]],参数[项目类型],0),MATCH(详细信息[[#Headers],[商业律师]],参数[#Headers],0))*INDEX(项目参数!$B$12:$H$12,1,MATCH(详细信息[[#Headers],[商业律师]],参数[#Headers],0))*详细信息[[#This Row],[实际工时]]</f>
        <v>6375</v>
      </c>
      <c r="T9" s="22">
        <f>INDEX(参数[],MATCH(详细信息[[#This Row],[项目类型]],参数[项目类型],0),MATCH(详细信息[[#Headers],[辩护律师]],参数[#Headers],0))*INDEX(项目参数!$B$12:$H$12,1,MATCH(详细信息[[#Headers],[辩护律师]],参数[#Headers],0))*详细信息[[#This Row],[实际工时]]</f>
        <v>30600</v>
      </c>
      <c r="U9" s="22">
        <f>INDEX(参数[],MATCH(详细信息[[#This Row],[项目类型]],参数[项目类型],0),MATCH(详细信息[[#Headers],[知识产权律师]],参数[#Headers],0))*INDEX(项目参数!$B$12:$H$12,1,MATCH(详细信息[[#Headers],[知识产权律师]],参数[#Headers],0))*详细信息[[#This Row],[实际工时]]</f>
        <v>0</v>
      </c>
      <c r="V9" s="22">
        <f>INDEX(参数[],MATCH(详细信息[[#This Row],[项目类型]],参数[项目类型],0),MATCH(详细信息[[#Headers],[破产律师]],参数[#Headers],0))*INDEX(项目参数!$B$12:$H$12,1,MATCH(详细信息[[#Headers],[破产律师]],参数[#Headers],0))*详细信息[[#This Row],[实际工时]]</f>
        <v>0</v>
      </c>
      <c r="W9" s="22">
        <f>INDEX(参数[],MATCH(详细信息[[#This Row],[项目类型]],参数[项目类型],0),MATCH(详细信息[[#Headers],[管理人员]],参数[#Headers],0))*INDEX(项目参数!$B$12:$H$12,1,MATCH(详细信息[[#Headers],[管理人员]],参数[#Headers],0))*详细信息[[#This Row],[实际工时]]</f>
        <v>9562.5</v>
      </c>
      <c r="Y9" s="27"/>
      <c r="Z9" s="27"/>
      <c r="AA9" s="27"/>
      <c r="AB9" s="27"/>
      <c r="AC9" s="27"/>
    </row>
    <row r="10" spans="1:29" x14ac:dyDescent="0.3">
      <c r="B10" s="12" t="s">
        <v>67</v>
      </c>
      <c r="H10" s="12">
        <f>SUBTOTAL(109,详细信息[估计工时])</f>
        <v>1500</v>
      </c>
      <c r="I10" s="12">
        <f>SUBTOTAL(109,详细信息[实际工时])</f>
        <v>1510</v>
      </c>
      <c r="J10" s="12">
        <f ca="1">SUBTOTAL(109,详细信息[估计工期])</f>
        <v>187</v>
      </c>
      <c r="K10" s="12">
        <f ca="1">SUBTOTAL(109,详细信息[实际工期])</f>
        <v>171</v>
      </c>
    </row>
  </sheetData>
  <mergeCells count="1">
    <mergeCell ref="Y2:AC9"/>
  </mergeCells>
  <phoneticPr fontId="26" type="noConversion"/>
  <dataValidations count="1">
    <dataValidation type="list" allowBlank="1" showInputMessage="1" showErrorMessage="1" sqref="C5:C9" xr:uid="{00000000-0002-0000-0100-000000000000}">
      <formula1>项目类型</formula1>
    </dataValidation>
  </dataValidations>
  <printOptions horizontalCentered="1"/>
  <pageMargins left="0.4" right="0.4" top="0.4" bottom="0.4" header="0.3" footer="0.3"/>
  <pageSetup paperSize="9" scale="71"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 defaultRowHeight="16.5" x14ac:dyDescent="0.3"/>
  <cols>
    <col min="1" max="1" width="1.75" style="10" customWidth="1"/>
    <col min="2" max="2" width="10.75" style="12" bestFit="1" customWidth="1"/>
    <col min="3" max="4" width="9.875" style="12" bestFit="1" customWidth="1"/>
    <col min="5" max="5" width="10.875" style="12" bestFit="1" customWidth="1"/>
    <col min="6" max="6" width="9.875" style="12" bestFit="1" customWidth="1"/>
    <col min="7" max="7" width="5.375" style="12" bestFit="1" customWidth="1"/>
    <col min="8" max="10" width="9.875" style="12" bestFit="1" customWidth="1"/>
    <col min="11" max="11" width="10.875" style="12" bestFit="1" customWidth="1"/>
    <col min="12" max="12" width="9.875" style="12" bestFit="1" customWidth="1"/>
    <col min="13" max="13" width="7.375" style="12" bestFit="1" customWidth="1"/>
    <col min="14" max="14" width="9.875" style="12" bestFit="1" customWidth="1"/>
    <col min="15" max="15" width="2.625" style="12" customWidth="1"/>
    <col min="16" max="16384" width="9" style="12"/>
  </cols>
  <sheetData>
    <row r="1" spans="1:20" ht="35.450000000000003" customHeight="1" x14ac:dyDescent="0.45">
      <c r="A1" s="10" t="s">
        <v>61</v>
      </c>
      <c r="B1" s="1" t="str">
        <f>项目参数!B1</f>
        <v>公司名称</v>
      </c>
      <c r="C1" s="1"/>
      <c r="D1" s="1"/>
      <c r="E1" s="1"/>
      <c r="F1" s="1"/>
      <c r="G1" s="1"/>
      <c r="H1" s="1"/>
      <c r="I1" s="1"/>
      <c r="J1" s="1"/>
      <c r="K1" s="1"/>
      <c r="L1" s="1"/>
      <c r="M1" s="1"/>
      <c r="N1" s="1"/>
    </row>
    <row r="2" spans="1:20" ht="22.5" x14ac:dyDescent="0.4">
      <c r="A2" s="10" t="s">
        <v>8</v>
      </c>
      <c r="B2" s="2" t="str">
        <f>项目参数!B2</f>
        <v>适合于律师事务所的项目规划</v>
      </c>
      <c r="C2" s="2"/>
      <c r="D2" s="2"/>
      <c r="E2" s="2"/>
      <c r="F2" s="2"/>
      <c r="G2" s="2"/>
      <c r="H2" s="2"/>
      <c r="I2" s="2"/>
      <c r="J2" s="2"/>
      <c r="K2" s="2"/>
    </row>
    <row r="3" spans="1:20" ht="17.25" x14ac:dyDescent="0.3">
      <c r="A3" s="10" t="s">
        <v>9</v>
      </c>
      <c r="B3" s="3" t="str">
        <f>项目参数!B3</f>
        <v>公司名称机密</v>
      </c>
      <c r="C3" s="3"/>
      <c r="D3" s="3"/>
      <c r="E3" s="3"/>
      <c r="F3" s="3"/>
      <c r="G3" s="3"/>
      <c r="H3" s="3"/>
      <c r="I3" s="3"/>
      <c r="J3" s="3"/>
      <c r="K3" s="3"/>
    </row>
    <row r="4" spans="1:20" x14ac:dyDescent="0.3">
      <c r="A4" s="10" t="s">
        <v>62</v>
      </c>
      <c r="C4" s="28" t="s">
        <v>64</v>
      </c>
      <c r="D4" s="29"/>
      <c r="E4" s="29"/>
      <c r="F4" s="29"/>
      <c r="G4" s="29"/>
      <c r="H4" s="30"/>
      <c r="I4" s="28" t="s">
        <v>65</v>
      </c>
      <c r="J4" s="29"/>
      <c r="K4" s="29"/>
      <c r="L4" s="29"/>
      <c r="M4" s="29"/>
      <c r="N4" s="30"/>
      <c r="P4" s="31" t="s">
        <v>66</v>
      </c>
      <c r="Q4" s="32"/>
      <c r="R4" s="32"/>
      <c r="S4" s="32"/>
      <c r="T4" s="32"/>
    </row>
    <row r="5" spans="1:20" s="23" customFormat="1" ht="17.25" x14ac:dyDescent="0.35">
      <c r="A5" s="15" t="s">
        <v>63</v>
      </c>
      <c r="B5" s="24" t="s">
        <v>41</v>
      </c>
      <c r="C5" s="4" t="s">
        <v>68</v>
      </c>
      <c r="D5" s="4" t="s">
        <v>69</v>
      </c>
      <c r="E5" s="4" t="s">
        <v>70</v>
      </c>
      <c r="F5" s="4" t="s">
        <v>71</v>
      </c>
      <c r="G5" s="4" t="s">
        <v>72</v>
      </c>
      <c r="H5" s="4" t="s">
        <v>73</v>
      </c>
      <c r="I5" s="4" t="s">
        <v>74</v>
      </c>
      <c r="J5" s="4" t="s">
        <v>75</v>
      </c>
      <c r="K5" s="4" t="s">
        <v>76</v>
      </c>
      <c r="L5" s="4" t="s">
        <v>77</v>
      </c>
      <c r="M5" s="4" t="s">
        <v>78</v>
      </c>
      <c r="N5" s="4" t="s">
        <v>79</v>
      </c>
      <c r="P5" s="32"/>
      <c r="Q5" s="32"/>
      <c r="R5" s="32"/>
      <c r="S5" s="32"/>
      <c r="T5" s="32"/>
    </row>
    <row r="6" spans="1:20" ht="17.25" x14ac:dyDescent="0.35">
      <c r="B6" t="s">
        <v>42</v>
      </c>
      <c r="C6" s="25">
        <v>7000</v>
      </c>
      <c r="D6" s="25">
        <v>20000</v>
      </c>
      <c r="E6" s="25">
        <v>0</v>
      </c>
      <c r="F6" s="25">
        <v>0</v>
      </c>
      <c r="G6" s="25">
        <v>0</v>
      </c>
      <c r="H6" s="25">
        <v>12500</v>
      </c>
      <c r="I6" s="25">
        <v>7700</v>
      </c>
      <c r="J6" s="25">
        <v>22000</v>
      </c>
      <c r="K6" s="25">
        <v>0</v>
      </c>
      <c r="L6" s="25">
        <v>0</v>
      </c>
      <c r="M6" s="25">
        <v>0</v>
      </c>
      <c r="N6" s="25">
        <v>13750</v>
      </c>
      <c r="P6" s="32"/>
      <c r="Q6" s="32"/>
      <c r="R6" s="32"/>
      <c r="S6" s="32"/>
      <c r="T6" s="32"/>
    </row>
    <row r="7" spans="1:20" ht="17.25" x14ac:dyDescent="0.35">
      <c r="B7" t="s">
        <v>43</v>
      </c>
      <c r="C7" s="25">
        <v>14000</v>
      </c>
      <c r="D7" s="25">
        <v>40000</v>
      </c>
      <c r="E7" s="25">
        <v>0</v>
      </c>
      <c r="F7" s="25">
        <v>11000</v>
      </c>
      <c r="G7" s="25">
        <v>0</v>
      </c>
      <c r="H7" s="25">
        <v>20000</v>
      </c>
      <c r="I7" s="25">
        <v>13650</v>
      </c>
      <c r="J7" s="25">
        <v>39000</v>
      </c>
      <c r="K7" s="25">
        <v>0</v>
      </c>
      <c r="L7" s="25">
        <v>10725</v>
      </c>
      <c r="M7" s="25">
        <v>0</v>
      </c>
      <c r="N7" s="25">
        <v>19500</v>
      </c>
      <c r="P7" s="32"/>
      <c r="Q7" s="32"/>
      <c r="R7" s="32"/>
      <c r="S7" s="32"/>
      <c r="T7" s="32"/>
    </row>
    <row r="8" spans="1:20" ht="17.25" x14ac:dyDescent="0.35">
      <c r="B8" t="s">
        <v>44</v>
      </c>
      <c r="C8" s="25">
        <v>35000</v>
      </c>
      <c r="D8" s="25">
        <v>0</v>
      </c>
      <c r="E8" s="25">
        <v>75000</v>
      </c>
      <c r="F8" s="25">
        <v>0</v>
      </c>
      <c r="G8" s="25">
        <v>0</v>
      </c>
      <c r="H8" s="25">
        <v>18750</v>
      </c>
      <c r="I8" s="25">
        <v>35000</v>
      </c>
      <c r="J8" s="25">
        <v>0</v>
      </c>
      <c r="K8" s="25">
        <v>75000</v>
      </c>
      <c r="L8" s="25">
        <v>0</v>
      </c>
      <c r="M8" s="25">
        <v>0</v>
      </c>
      <c r="N8" s="25">
        <v>18750</v>
      </c>
      <c r="P8" s="32"/>
      <c r="Q8" s="32"/>
      <c r="R8" s="32"/>
      <c r="S8" s="32"/>
      <c r="T8" s="32"/>
    </row>
    <row r="9" spans="1:20" ht="17.25" x14ac:dyDescent="0.35">
      <c r="B9" t="s">
        <v>45</v>
      </c>
      <c r="C9" s="25">
        <v>5250</v>
      </c>
      <c r="D9" s="25">
        <v>0</v>
      </c>
      <c r="E9" s="25">
        <v>0</v>
      </c>
      <c r="F9" s="25">
        <v>24750</v>
      </c>
      <c r="G9" s="25">
        <v>0</v>
      </c>
      <c r="H9" s="25">
        <v>5625</v>
      </c>
      <c r="I9" s="25">
        <v>5075</v>
      </c>
      <c r="J9" s="25">
        <v>0</v>
      </c>
      <c r="K9" s="25">
        <v>0</v>
      </c>
      <c r="L9" s="25">
        <v>23925</v>
      </c>
      <c r="M9" s="25">
        <v>0</v>
      </c>
      <c r="N9" s="25">
        <v>5437.5</v>
      </c>
      <c r="P9" s="32"/>
      <c r="Q9" s="32"/>
      <c r="R9" s="32"/>
      <c r="S9" s="32"/>
      <c r="T9" s="32"/>
    </row>
    <row r="10" spans="1:20" ht="17.25" x14ac:dyDescent="0.35">
      <c r="B10" t="s">
        <v>46</v>
      </c>
      <c r="C10" s="25">
        <v>17500</v>
      </c>
      <c r="D10" s="25">
        <v>6250</v>
      </c>
      <c r="E10" s="25">
        <v>30000</v>
      </c>
      <c r="F10" s="25">
        <v>0</v>
      </c>
      <c r="G10" s="25">
        <v>0</v>
      </c>
      <c r="H10" s="25">
        <v>9375</v>
      </c>
      <c r="I10" s="25">
        <v>17850</v>
      </c>
      <c r="J10" s="25">
        <v>6375</v>
      </c>
      <c r="K10" s="25">
        <v>30600</v>
      </c>
      <c r="L10" s="25">
        <v>0</v>
      </c>
      <c r="M10" s="25">
        <v>0</v>
      </c>
      <c r="N10" s="25">
        <v>9562.5</v>
      </c>
      <c r="P10" s="32"/>
      <c r="Q10" s="32"/>
      <c r="R10" s="32"/>
      <c r="S10" s="32"/>
      <c r="T10" s="32"/>
    </row>
    <row r="11" spans="1:20" ht="17.25" x14ac:dyDescent="0.35">
      <c r="B11" t="s">
        <v>80</v>
      </c>
      <c r="C11" s="25">
        <v>78750</v>
      </c>
      <c r="D11" s="25">
        <v>66250</v>
      </c>
      <c r="E11" s="25">
        <v>105000</v>
      </c>
      <c r="F11" s="25">
        <v>35750</v>
      </c>
      <c r="G11" s="25">
        <v>0</v>
      </c>
      <c r="H11" s="25">
        <v>66250</v>
      </c>
      <c r="I11" s="25">
        <v>79275</v>
      </c>
      <c r="J11" s="25">
        <v>67375</v>
      </c>
      <c r="K11" s="25">
        <v>105600</v>
      </c>
      <c r="L11" s="25">
        <v>34650</v>
      </c>
      <c r="M11" s="25">
        <v>0</v>
      </c>
      <c r="N11" s="25">
        <v>67000</v>
      </c>
      <c r="P11" s="32"/>
      <c r="Q11" s="32"/>
      <c r="R11" s="32"/>
      <c r="S11" s="32"/>
      <c r="T11" s="32"/>
    </row>
    <row r="12" spans="1:20" ht="17.25" x14ac:dyDescent="0.35">
      <c r="B12"/>
      <c r="C12"/>
      <c r="D12"/>
      <c r="E12"/>
      <c r="F12"/>
      <c r="G12"/>
      <c r="H12"/>
      <c r="I12"/>
      <c r="J12"/>
      <c r="K12"/>
      <c r="L12"/>
      <c r="M12"/>
      <c r="N12"/>
      <c r="P12" s="32"/>
      <c r="Q12" s="32"/>
      <c r="R12" s="32"/>
      <c r="S12" s="32"/>
      <c r="T12" s="32"/>
    </row>
    <row r="13" spans="1:20" ht="17.25" x14ac:dyDescent="0.35">
      <c r="B13"/>
      <c r="C13"/>
      <c r="D13"/>
      <c r="E13"/>
      <c r="F13"/>
      <c r="G13"/>
      <c r="H13"/>
      <c r="I13"/>
      <c r="J13"/>
      <c r="K13"/>
      <c r="L13"/>
      <c r="M13"/>
      <c r="N13"/>
      <c r="P13" s="32"/>
      <c r="Q13" s="32"/>
      <c r="R13" s="32"/>
      <c r="S13" s="32"/>
      <c r="T13" s="32"/>
    </row>
    <row r="14" spans="1:20" ht="17.25" x14ac:dyDescent="0.35">
      <c r="B14"/>
      <c r="C14"/>
      <c r="D14"/>
      <c r="E14"/>
      <c r="F14"/>
      <c r="G14"/>
      <c r="H14"/>
      <c r="I14"/>
      <c r="J14"/>
      <c r="K14"/>
      <c r="L14"/>
      <c r="M14"/>
      <c r="N14"/>
      <c r="P14" s="32"/>
      <c r="Q14" s="32"/>
      <c r="R14" s="32"/>
      <c r="S14" s="32"/>
      <c r="T14" s="32"/>
    </row>
    <row r="15" spans="1:20" ht="17.25" x14ac:dyDescent="0.35">
      <c r="B15"/>
      <c r="C15"/>
      <c r="D15"/>
      <c r="E15"/>
      <c r="F15"/>
      <c r="G15"/>
      <c r="H15"/>
      <c r="I15"/>
      <c r="J15"/>
      <c r="K15"/>
      <c r="L15"/>
      <c r="M15"/>
      <c r="N15"/>
      <c r="P15" s="32"/>
      <c r="Q15" s="32"/>
      <c r="R15" s="32"/>
      <c r="S15" s="32"/>
      <c r="T15" s="32"/>
    </row>
    <row r="16" spans="1:20" ht="17.25" x14ac:dyDescent="0.35">
      <c r="B16"/>
      <c r="C16"/>
      <c r="D16"/>
      <c r="E16"/>
      <c r="F16"/>
      <c r="G16"/>
      <c r="H16"/>
      <c r="I16"/>
      <c r="J16"/>
      <c r="K16"/>
      <c r="L16"/>
      <c r="M16"/>
      <c r="N16"/>
    </row>
    <row r="17" spans="2:14" ht="17.25" x14ac:dyDescent="0.35">
      <c r="B17"/>
      <c r="C17"/>
      <c r="D17"/>
      <c r="E17"/>
      <c r="F17"/>
      <c r="G17"/>
      <c r="H17"/>
      <c r="I17"/>
      <c r="J17"/>
      <c r="K17"/>
      <c r="L17"/>
      <c r="M17"/>
      <c r="N17"/>
    </row>
    <row r="18" spans="2:14" ht="17.25" x14ac:dyDescent="0.35">
      <c r="B18"/>
      <c r="C18"/>
      <c r="D18"/>
      <c r="E18"/>
      <c r="F18"/>
      <c r="G18"/>
      <c r="H18"/>
      <c r="I18"/>
      <c r="J18"/>
      <c r="K18"/>
      <c r="L18"/>
      <c r="M18"/>
      <c r="N18"/>
    </row>
    <row r="19" spans="2:14" ht="17.25" x14ac:dyDescent="0.35">
      <c r="B19"/>
      <c r="C19"/>
      <c r="D19"/>
      <c r="E19"/>
      <c r="F19"/>
      <c r="G19"/>
      <c r="H19"/>
      <c r="I19"/>
      <c r="J19"/>
      <c r="K19"/>
      <c r="L19"/>
      <c r="M19"/>
      <c r="N19"/>
    </row>
    <row r="20" spans="2:14" ht="17.25" x14ac:dyDescent="0.35">
      <c r="B20"/>
      <c r="C20"/>
      <c r="D20"/>
      <c r="E20"/>
      <c r="F20"/>
      <c r="G20"/>
      <c r="H20"/>
      <c r="I20"/>
      <c r="J20"/>
      <c r="K20"/>
      <c r="L20"/>
      <c r="M20"/>
      <c r="N20"/>
    </row>
    <row r="21" spans="2:14" ht="17.25" x14ac:dyDescent="0.35">
      <c r="B21"/>
      <c r="C21"/>
      <c r="D21"/>
      <c r="E21"/>
      <c r="F21"/>
      <c r="G21"/>
      <c r="H21"/>
      <c r="I21"/>
      <c r="J21"/>
      <c r="K21"/>
      <c r="L21"/>
      <c r="M21"/>
      <c r="N21"/>
    </row>
    <row r="22" spans="2:14" ht="17.25" x14ac:dyDescent="0.35">
      <c r="B22"/>
      <c r="C22"/>
      <c r="D22"/>
      <c r="E22"/>
      <c r="F22"/>
      <c r="G22"/>
      <c r="H22"/>
      <c r="I22"/>
      <c r="J22"/>
      <c r="K22"/>
      <c r="L22"/>
      <c r="M22"/>
      <c r="N22"/>
    </row>
    <row r="23" spans="2:14" ht="17.25" x14ac:dyDescent="0.35">
      <c r="B23"/>
      <c r="C23"/>
      <c r="D23"/>
      <c r="E23"/>
      <c r="F23"/>
      <c r="G23"/>
      <c r="H23"/>
      <c r="I23"/>
      <c r="J23"/>
      <c r="K23"/>
      <c r="L23"/>
      <c r="M23"/>
      <c r="N23"/>
    </row>
    <row r="24" spans="2:14" ht="17.25" x14ac:dyDescent="0.35">
      <c r="B24"/>
      <c r="C24"/>
      <c r="D24"/>
      <c r="E24"/>
      <c r="F24"/>
      <c r="G24"/>
      <c r="H24"/>
      <c r="I24"/>
      <c r="J24"/>
      <c r="K24"/>
      <c r="L24"/>
      <c r="M24"/>
      <c r="N24"/>
    </row>
    <row r="25" spans="2:14" ht="17.25" x14ac:dyDescent="0.35">
      <c r="B25"/>
      <c r="C25"/>
      <c r="D25"/>
      <c r="E25"/>
      <c r="F25"/>
      <c r="G25"/>
      <c r="H25"/>
      <c r="I25"/>
      <c r="J25"/>
      <c r="K25"/>
      <c r="L25"/>
      <c r="M25"/>
      <c r="N25"/>
    </row>
    <row r="26" spans="2:14" ht="17.25" x14ac:dyDescent="0.35">
      <c r="B26"/>
      <c r="C26"/>
      <c r="D26"/>
      <c r="E26"/>
      <c r="F26"/>
      <c r="G26"/>
      <c r="H26"/>
      <c r="I26"/>
      <c r="J26"/>
      <c r="K26"/>
      <c r="L26"/>
      <c r="M26"/>
      <c r="N26"/>
    </row>
    <row r="27" spans="2:14" ht="17.25" x14ac:dyDescent="0.35">
      <c r="B27"/>
      <c r="C27"/>
      <c r="D27"/>
      <c r="E27"/>
      <c r="F27"/>
      <c r="G27"/>
      <c r="H27"/>
      <c r="I27"/>
      <c r="J27"/>
      <c r="K27"/>
      <c r="L27"/>
      <c r="M27"/>
      <c r="N27"/>
    </row>
    <row r="28" spans="2:14" ht="17.25" x14ac:dyDescent="0.35">
      <c r="B28"/>
      <c r="C28"/>
      <c r="D28"/>
      <c r="E28"/>
      <c r="F28"/>
      <c r="G28"/>
      <c r="H28"/>
      <c r="I28"/>
      <c r="J28"/>
      <c r="K28"/>
      <c r="L28"/>
      <c r="M28"/>
      <c r="N28"/>
    </row>
  </sheetData>
  <mergeCells count="3">
    <mergeCell ref="I4:N4"/>
    <mergeCell ref="C4:H4"/>
    <mergeCell ref="P4:T15"/>
  </mergeCells>
  <phoneticPr fontId="26" type="noConversion"/>
  <printOptions horizontalCentered="1"/>
  <pageMargins left="0.4" right="0.4" top="0.4" bottom="0.4" header="0.3" footer="0.3"/>
  <pageSetup paperSize="9" scale="64"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开始</vt:lpstr>
      <vt:lpstr>项目参数</vt:lpstr>
      <vt:lpstr>项目详细信息</vt:lpstr>
      <vt:lpstr>项目汇总</vt:lpstr>
      <vt:lpstr>项目汇总!Print_Titles</vt:lpstr>
      <vt:lpstr>项目详细信息!Print_Titles</vt:lpstr>
      <vt:lpstr>项目类型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2018-05-29T11:56:34Z</dcterms:created>
  <dcterms:modified xsi:type="dcterms:W3CDTF">2019-03-11T09:05:50Z</dcterms:modified>
</cp:coreProperties>
</file>

<file path=docProps/custom.xml><?xml version="1.0" encoding="utf-8"?>
<Properties xmlns="http://schemas.openxmlformats.org/officeDocument/2006/custom-properties" xmlns:vt="http://schemas.openxmlformats.org/officeDocument/2006/docPropsVTypes"/>
</file>