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refreshAllConnections="1"/>
  <mc:AlternateContent xmlns:mc="http://schemas.openxmlformats.org/markup-compatibility/2006">
    <mc:Choice Requires="x15">
      <x15ac:absPath xmlns:x15ac="http://schemas.microsoft.com/office/spreadsheetml/2010/11/ac" url="C:\Users\ZaLu.CZ\Desktop\Temp7\zh-CN\target\"/>
    </mc:Choice>
  </mc:AlternateContent>
  <bookViews>
    <workbookView xWindow="-120" yWindow="-120" windowWidth="29040" windowHeight="17640" xr2:uid="{00000000-000D-0000-FFFF-FFFF00000000}"/>
  </bookViews>
  <sheets>
    <sheet name="开始" sheetId="4" r:id="rId1"/>
    <sheet name="项目参数" sheetId="1" r:id="rId2"/>
    <sheet name="项目详细信息" sheetId="2" r:id="rId3"/>
    <sheet name="项目汇总" sheetId="3" r:id="rId4"/>
  </sheets>
  <definedNames>
    <definedName name="_xlnm.Print_Titles" localSheetId="3">项目汇总!$5:$5</definedName>
    <definedName name="_xlnm.Print_Titles" localSheetId="2">项目详细信息!$4:$4</definedName>
    <definedName name="项目类型">参数[项目类型]</definedName>
  </definedNames>
  <calcPr calcId="191029"/>
  <pivotCaches>
    <pivotCache cacheId="3"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1" l="1"/>
  <c r="L5" i="2" l="1"/>
  <c r="H10" i="2" l="1"/>
  <c r="I10" i="2"/>
  <c r="B3" i="2" l="1"/>
  <c r="E7" i="2" l="1"/>
  <c r="F8" i="2"/>
  <c r="B2" i="2"/>
  <c r="G9" i="2" l="1"/>
  <c r="F9" i="2"/>
  <c r="G8" i="2"/>
  <c r="G7" i="2"/>
  <c r="F7" i="2"/>
  <c r="G6" i="2"/>
  <c r="E6" i="2"/>
  <c r="F6" i="2"/>
  <c r="G5" i="2"/>
  <c r="E5" i="2"/>
  <c r="F5" i="2"/>
  <c r="E9" i="2"/>
  <c r="D9" i="2"/>
  <c r="E8" i="2"/>
  <c r="D8" i="2"/>
  <c r="D7" i="2"/>
  <c r="D6" i="2"/>
  <c r="D5" i="2"/>
  <c r="B3" i="3" l="1"/>
  <c r="B2" i="3"/>
  <c r="B1" i="3" l="1"/>
  <c r="K8" i="2"/>
  <c r="W5" i="2"/>
  <c r="W6" i="2"/>
  <c r="W7" i="2"/>
  <c r="W8" i="2"/>
  <c r="W9" i="2"/>
  <c r="V5" i="2"/>
  <c r="V6" i="2"/>
  <c r="V7" i="2"/>
  <c r="V8" i="2"/>
  <c r="V9" i="2"/>
  <c r="U5" i="2"/>
  <c r="U6" i="2"/>
  <c r="U7" i="2"/>
  <c r="U8" i="2"/>
  <c r="U9" i="2"/>
  <c r="T5" i="2"/>
  <c r="T6" i="2"/>
  <c r="T7" i="2"/>
  <c r="T8" i="2"/>
  <c r="T9" i="2"/>
  <c r="S5" i="2"/>
  <c r="S6" i="2"/>
  <c r="S7" i="2"/>
  <c r="S8" i="2"/>
  <c r="S9" i="2"/>
  <c r="R5" i="2"/>
  <c r="R6" i="2"/>
  <c r="R7" i="2"/>
  <c r="R8" i="2"/>
  <c r="R9" i="2"/>
  <c r="Q5" i="2"/>
  <c r="Q6" i="2"/>
  <c r="Q7" i="2"/>
  <c r="Q8" i="2"/>
  <c r="Q9" i="2"/>
  <c r="P5" i="2"/>
  <c r="P6" i="2"/>
  <c r="P7" i="2"/>
  <c r="P8" i="2"/>
  <c r="P9" i="2"/>
  <c r="O5" i="2"/>
  <c r="O6" i="2"/>
  <c r="O7" i="2"/>
  <c r="O8" i="2"/>
  <c r="O9" i="2"/>
  <c r="N5" i="2"/>
  <c r="N6" i="2"/>
  <c r="N7" i="2"/>
  <c r="N8" i="2"/>
  <c r="N9" i="2"/>
  <c r="M5" i="2"/>
  <c r="M6" i="2"/>
  <c r="M7" i="2"/>
  <c r="M8" i="2"/>
  <c r="M9" i="2"/>
  <c r="L6" i="2"/>
  <c r="L7" i="2"/>
  <c r="L8" i="2"/>
  <c r="L9" i="2"/>
  <c r="B1" i="2"/>
  <c r="K5" i="2"/>
  <c r="K6" i="2"/>
  <c r="K7" i="2"/>
  <c r="K9" i="2"/>
  <c r="J5" i="2"/>
  <c r="J6" i="2"/>
  <c r="J7" i="2"/>
  <c r="J8" i="2"/>
  <c r="J9" i="2"/>
  <c r="I6" i="1"/>
  <c r="I7" i="1"/>
  <c r="I8" i="1"/>
  <c r="I9" i="1"/>
  <c r="I10" i="1"/>
  <c r="I11" i="1"/>
  <c r="K10" i="2" l="1"/>
  <c r="J10" i="2"/>
  <c r="H17" i="1"/>
  <c r="H19" i="1" s="1"/>
  <c r="F17" i="1"/>
  <c r="F19" i="1" s="1"/>
  <c r="G17" i="1"/>
  <c r="G19" i="1" s="1"/>
  <c r="D17" i="1"/>
  <c r="D19" i="1" s="1"/>
  <c r="E17" i="1"/>
  <c r="E19" i="1" s="1"/>
  <c r="F16" i="1"/>
  <c r="F18" i="1" s="1"/>
  <c r="E16" i="1"/>
  <c r="E18" i="1" s="1"/>
  <c r="C17" i="1"/>
  <c r="C19" i="1" s="1"/>
  <c r="D16" i="1"/>
  <c r="D18" i="1" s="1"/>
  <c r="H16" i="1"/>
  <c r="H18" i="1" s="1"/>
  <c r="C16" i="1"/>
  <c r="C18" i="1" s="1"/>
  <c r="G16" i="1"/>
  <c r="G18" i="1" s="1"/>
</calcChain>
</file>

<file path=xl/sharedStrings.xml><?xml version="1.0" encoding="utf-8"?>
<sst xmlns="http://schemas.openxmlformats.org/spreadsheetml/2006/main" count="107" uniqueCount="81">
  <si>
    <t>模板简介</t>
  </si>
  <si>
    <t>使用此工作表跟踪律师事务所在项目规划期间的项目参数、项目详细信息和项目汇总。</t>
  </si>
  <si>
    <t>在“项目参数”工作表中填写公司名称，它将会自动更新至其他工作表中。</t>
  </si>
  <si>
    <t>在“项目参数”和“项目详细信息”工作表中输入相关信息，以更新柱形图。“项目汇总”工作表中的数据透视表将会自动更新。</t>
  </si>
  <si>
    <t xml:space="preserve">注释：  </t>
  </si>
  <si>
    <t>每个工作表的 A 列提供了其他说明。此文本已被有意隐藏。若要删除文本，请选择 A 列，然后选择“删除”。若要取消隐藏文本，请选择 A 列，然后更改字体颜色。</t>
  </si>
  <si>
    <t>若要了解有关该工作表中各表格的详细信息，请在表格内按 Shift+F10，选择“表格”选项，然后选择“替换文本”。对于“项目汇总”工作表中的数据透视表，请在表格内按 SHIFT+F10，选择“数据透视表”选项，然后选择“替换文本”选项卡。</t>
  </si>
  <si>
    <t>在此工作表中创建项目参数。在右侧单元格中输入公司名称。帮助性的说明位于此列的单元格中。</t>
  </si>
  <si>
    <t>此工作表的标题位于右侧单元格中。</t>
  </si>
  <si>
    <t>机密信息位于右侧单元格中。</t>
  </si>
  <si>
    <t>提示位于右侧单元格中。</t>
  </si>
  <si>
    <t>在“参数”表的右侧单元格开始输入详细信息。下一条说明位于单元格 A12 中。</t>
  </si>
  <si>
    <t>在右侧单元格、单元格 C12 到 H12 中输入混合费率。下一条说明位于单元格 A14 中。</t>
  </si>
  <si>
    <t>比较计划成本与实际成本的柱形图位于右侧单元格中，比较计划工时和实际工时的柱形图位于单元格 F14 中。</t>
  </si>
  <si>
    <t>公司名称</t>
  </si>
  <si>
    <t>适合于律师事务所的项目规划</t>
  </si>
  <si>
    <t>已为你计算带底纹的单元格。无需在其中输入任何内容。</t>
  </si>
  <si>
    <t>项目类型</t>
  </si>
  <si>
    <t>公司成立</t>
  </si>
  <si>
    <t>业务并购</t>
  </si>
  <si>
    <t>产品责任抗辩</t>
  </si>
  <si>
    <t>专利申请</t>
  </si>
  <si>
    <t>员工诉讼</t>
  </si>
  <si>
    <t>破产</t>
  </si>
  <si>
    <t>混合费率</t>
  </si>
  <si>
    <t>计划成本</t>
  </si>
  <si>
    <t>实际成本</t>
  </si>
  <si>
    <t>计划工时</t>
  </si>
  <si>
    <t>实际工时</t>
  </si>
  <si>
    <t>普通合伙人</t>
  </si>
  <si>
    <t>商业律师</t>
  </si>
  <si>
    <t>商业</t>
  </si>
  <si>
    <t>辩护律师</t>
  </si>
  <si>
    <t>知识产权律师</t>
  </si>
  <si>
    <t>知识产权</t>
  </si>
  <si>
    <t>破产律师</t>
  </si>
  <si>
    <t>管理人员</t>
  </si>
  <si>
    <t>总计</t>
  </si>
  <si>
    <t>在此工作表中创建项目详细信息。公司名称会在右侧的单元格中自动更新。帮助性的说明位于此列的单元格中。向下移动箭头以开始了解。</t>
  </si>
  <si>
    <t>此工作表的标题位于右侧单元格中，信息提示位于单元格 Y2 中。</t>
  </si>
  <si>
    <t>在“详细信息”表中的右侧单元格开始输入相关信息。右侧“详细信息”表格中的项目类型将会根据“项目参数”工作表中的参数表格自动更新。</t>
  </si>
  <si>
    <t>项目名称</t>
  </si>
  <si>
    <t>项目 1</t>
  </si>
  <si>
    <t>项目 2</t>
  </si>
  <si>
    <t>项目 3</t>
  </si>
  <si>
    <t>项目 4</t>
  </si>
  <si>
    <t>项目 5</t>
  </si>
  <si>
    <t>估计开始时间</t>
  </si>
  <si>
    <t>估计完成时间</t>
  </si>
  <si>
    <t>实际开始时间</t>
  </si>
  <si>
    <t>实际完成时间</t>
  </si>
  <si>
    <t>估计工时</t>
  </si>
  <si>
    <t>估计工期</t>
  </si>
  <si>
    <t>实际工期</t>
  </si>
  <si>
    <t>普通合伙人 2</t>
  </si>
  <si>
    <t>商业律师 2</t>
  </si>
  <si>
    <t>辩护律师 2</t>
  </si>
  <si>
    <t>知识产权律师 2</t>
  </si>
  <si>
    <t>破产律师 2</t>
  </si>
  <si>
    <t>管理人员 2</t>
  </si>
  <si>
    <t>信息：
若要添加一行，请选择该表主体（不是汇总行）最右下方的单元格，在想要插入行的位置在表格内按 SHIFT+F10 键，然后选择“在上方/下方插入 | 表行”。
请确保已删除所有未使用的行，因为“项目汇总”数据透视表将使用所有表格单元格，如未删除，则可能会出现错误结果。</t>
  </si>
  <si>
    <t>在此工作表中获取项目汇总。右侧单元格中的公司名称将会自动更新。帮助性的说明位于此列的单元格中。向下移动箭头以开始了解。</t>
  </si>
  <si>
    <t>估计标签位于单元格 C4 中，实际标签位于单元格 I4 中，信息提示位于单元格 P4 中。</t>
  </si>
  <si>
    <t>右侧单元格中的数据透视表将会自动更新</t>
  </si>
  <si>
    <t>估计</t>
  </si>
  <si>
    <t>实际</t>
  </si>
  <si>
    <t>信息：
此数据透视表将不会自动刷新。若要刷新，请选中它（数据透视表中的所有单元格），在“数据透视表工具 | 分析”功能区选项卡上，选择“刷新”。或者选择数据透视表以按 SHIFT+F10，然后再选择“刷新”。</t>
  </si>
  <si>
    <t>汇总</t>
    <phoneticPr fontId="26" type="noConversion"/>
  </si>
  <si>
    <t xml:space="preserve">普通合伙人 </t>
  </si>
  <si>
    <t xml:space="preserve">商业 </t>
  </si>
  <si>
    <t xml:space="preserve">辩护律师 </t>
  </si>
  <si>
    <t xml:space="preserve">知识产权 </t>
  </si>
  <si>
    <t xml:space="preserve">破产 </t>
  </si>
  <si>
    <t xml:space="preserve">管理人员 </t>
  </si>
  <si>
    <t xml:space="preserve">普通合伙人  </t>
  </si>
  <si>
    <t xml:space="preserve">商业  </t>
  </si>
  <si>
    <t xml:space="preserve">辩护律师  </t>
  </si>
  <si>
    <t xml:space="preserve">破产  </t>
  </si>
  <si>
    <t xml:space="preserve">知识产权  </t>
  </si>
  <si>
    <t xml:space="preserve">管理人员  </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</si>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</sst>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quot;¥&quot;#,##0;&quot;¥&quot;\-#,##0"/>
    <numFmt numFmtId="165" formatCode="&quot;¥&quot;#,##0.00;&quot;¥&quot;\-#,##0.00"/>
    <numFmt numFmtId="166" formatCode="_ &quot;¥&quot;* #,##0_ ;_ &quot;¥&quot;* \-#,##0_ ;_ &quot;¥&quot;* &quot;-&quot;_ ;_ @_ "/>
    <numFmt numFmtId="167" formatCode="_ &quot;¥&quot;* #,##0.00_ ;_ &quot;¥&quot;* \-#,##0.00_ ;_ &quot;¥&quot;* &quot;-&quot;??_ ;_ @_ "/>
  </numFmts>
  <fonts count="27" x14ac:knownFonts="1">
    <font>
      <sz val="10"/>
      <color theme="1" tint="0.24994659260841701"/>
      <name val="Microsoft YaHei UI"/>
      <family val="2"/>
      <charset val="134"/>
    </font>
    <font>
      <sz val="11"/>
      <color theme="1"/>
      <name val="Microsoft YaHei UI"/>
      <family val="2"/>
      <charset val="134"/>
    </font>
    <font>
      <sz val="11"/>
      <color theme="0"/>
      <name val="Microsoft YaHei UI"/>
      <family val="2"/>
      <charset val="134"/>
    </font>
    <font>
      <sz val="11"/>
      <color rgb="FF9C0006"/>
      <name val="Microsoft YaHei UI"/>
      <family val="2"/>
      <charset val="134"/>
    </font>
    <font>
      <b/>
      <sz val="11"/>
      <color rgb="FFFA7D00"/>
      <name val="Microsoft YaHei UI"/>
      <family val="2"/>
      <charset val="134"/>
    </font>
    <font>
      <b/>
      <sz val="11"/>
      <color theme="0"/>
      <name val="Microsoft YaHei UI"/>
      <family val="2"/>
      <charset val="134"/>
    </font>
    <font>
      <sz val="10"/>
      <color theme="1" tint="0.24994659260841701"/>
      <name val="Microsoft YaHei UI"/>
      <family val="2"/>
      <charset val="134"/>
    </font>
    <font>
      <i/>
      <sz val="11"/>
      <color rgb="FF7F7F7F"/>
      <name val="Microsoft YaHei UI"/>
      <family val="2"/>
      <charset val="134"/>
    </font>
    <font>
      <sz val="11"/>
      <color rgb="FF006100"/>
      <name val="Microsoft YaHei UI"/>
      <family val="2"/>
      <charset val="134"/>
    </font>
    <font>
      <sz val="20"/>
      <color theme="1" tint="0.24994659260841701"/>
      <name val="Microsoft YaHei UI"/>
      <family val="2"/>
      <charset val="134"/>
    </font>
    <font>
      <sz val="16"/>
      <color theme="1" tint="0.34998626667073579"/>
      <name val="Microsoft YaHei UI"/>
      <family val="2"/>
      <charset val="134"/>
    </font>
    <font>
      <sz val="12"/>
      <color theme="1" tint="0.24994659260841701"/>
      <name val="Microsoft YaHei UI"/>
      <family val="2"/>
      <charset val="134"/>
    </font>
    <font>
      <b/>
      <sz val="11"/>
      <color theme="3"/>
      <name val="Microsoft YaHei UI"/>
      <family val="2"/>
      <charset val="134"/>
    </font>
    <font>
      <sz val="11"/>
      <color rgb="FF3F3F76"/>
      <name val="Microsoft YaHei UI"/>
      <family val="2"/>
      <charset val="134"/>
    </font>
    <font>
      <sz val="11"/>
      <color rgb="FFFA7D00"/>
      <name val="Microsoft YaHei UI"/>
      <family val="2"/>
      <charset val="134"/>
    </font>
    <font>
      <sz val="11"/>
      <color rgb="FF9C5700"/>
      <name val="Microsoft YaHei UI"/>
      <family val="2"/>
      <charset val="134"/>
    </font>
    <font>
      <b/>
      <sz val="11"/>
      <color rgb="FF3F3F3F"/>
      <name val="Microsoft YaHei UI"/>
      <family val="2"/>
      <charset val="134"/>
    </font>
    <font>
      <sz val="18"/>
      <color theme="3"/>
      <name val="Microsoft YaHei UI"/>
      <family val="2"/>
      <charset val="134"/>
    </font>
    <font>
      <b/>
      <sz val="11"/>
      <color theme="1"/>
      <name val="Microsoft YaHei UI"/>
      <family val="2"/>
      <charset val="134"/>
    </font>
    <font>
      <sz val="11"/>
      <color rgb="FFFF0000"/>
      <name val="Microsoft YaHei UI"/>
      <family val="2"/>
      <charset val="134"/>
    </font>
    <font>
      <b/>
      <sz val="16"/>
      <color theme="0"/>
      <name val="Microsoft YaHei UI"/>
      <family val="2"/>
      <charset val="134"/>
    </font>
    <font>
      <sz val="11"/>
      <color theme="1" tint="0.24994659260841701"/>
      <name val="Microsoft YaHei UI"/>
      <family val="2"/>
      <charset val="134"/>
    </font>
    <font>
      <b/>
      <sz val="11"/>
      <color theme="1" tint="0.24994659260841701"/>
      <name val="Microsoft YaHei UI"/>
      <family val="2"/>
      <charset val="134"/>
    </font>
    <font>
      <i/>
      <sz val="10"/>
      <color theme="1"/>
      <name val="Microsoft YaHei UI"/>
      <family val="2"/>
      <charset val="134"/>
    </font>
    <font>
      <sz val="11"/>
      <name val="Microsoft YaHei UI"/>
      <family val="2"/>
      <charset val="134"/>
    </font>
    <font>
      <b/>
      <sz val="11"/>
      <color theme="3" tint="-0.249977111117893"/>
      <name val="Microsoft YaHei UI"/>
      <family val="2"/>
      <charset val="134"/>
    </font>
    <font>
      <sz val="9"/>
      <name val="Microsoft YaHei UI"/>
      <family val="2"/>
      <charset val="134"/>
    </font>
  </fonts>
  <fills count="3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theme="4"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9" fillId="0" borderId="1" applyNumberFormat="0" applyFill="0" applyAlignment="0" applyProtection="0"/>
    <xf numFmtId="0" fontId="10" fillId="0" borderId="0" applyNumberFormat="0" applyFill="0" applyAlignment="0" applyProtection="0"/>
    <xf numFmtId="0" fontId="11" fillId="0" borderId="0" applyNumberFormat="0" applyFill="0" applyAlignment="0" applyProtection="0"/>
    <xf numFmtId="0" fontId="12" fillId="0" borderId="0"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17" fillId="0" borderId="0" applyNumberFormat="0" applyFill="0" applyBorder="0" applyAlignment="0" applyProtection="0"/>
    <xf numFmtId="0" fontId="8" fillId="6" borderId="0" applyNumberFormat="0" applyBorder="0" applyAlignment="0" applyProtection="0"/>
    <xf numFmtId="0" fontId="3" fillId="7" borderId="0" applyNumberFormat="0" applyBorder="0" applyAlignment="0" applyProtection="0"/>
    <xf numFmtId="0" fontId="15" fillId="8" borderId="0" applyNumberFormat="0" applyBorder="0" applyAlignment="0" applyProtection="0"/>
    <xf numFmtId="0" fontId="13" fillId="9" borderId="5" applyNumberFormat="0" applyAlignment="0" applyProtection="0"/>
    <xf numFmtId="0" fontId="16" fillId="10" borderId="6" applyNumberFormat="0" applyAlignment="0" applyProtection="0"/>
    <xf numFmtId="0" fontId="4" fillId="10" borderId="5" applyNumberFormat="0" applyAlignment="0" applyProtection="0"/>
    <xf numFmtId="0" fontId="14" fillId="0" borderId="7" applyNumberFormat="0" applyFill="0" applyAlignment="0" applyProtection="0"/>
    <xf numFmtId="0" fontId="5" fillId="11" borderId="8" applyNumberFormat="0" applyAlignment="0" applyProtection="0"/>
    <xf numFmtId="0" fontId="19" fillId="0" borderId="0" applyNumberFormat="0" applyFill="0" applyBorder="0" applyAlignment="0" applyProtection="0"/>
    <xf numFmtId="0" fontId="6" fillId="12" borderId="9" applyNumberFormat="0" applyFont="0" applyAlignment="0" applyProtection="0"/>
    <xf numFmtId="0" fontId="7" fillId="0" borderId="0" applyNumberFormat="0" applyFill="0" applyBorder="0" applyAlignment="0" applyProtection="0"/>
    <xf numFmtId="0" fontId="18" fillId="0" borderId="10" applyNumberFormat="0" applyFill="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33">
    <xf numFmtId="0" fontId="0" fillId="0" borderId="0" xfId="0"/>
    <xf numFmtId="0" fontId="9" fillId="0" borderId="1" xfId="1"/>
    <xf numFmtId="0" fontId="10" fillId="0" borderId="0" xfId="2"/>
    <xf numFmtId="0" fontId="11" fillId="0" borderId="0" xfId="3"/>
    <xf numFmtId="0" fontId="0" fillId="0" borderId="0" xfId="0" applyAlignment="1">
      <alignment wrapText="1"/>
    </xf>
    <xf numFmtId="0" fontId="0" fillId="4" borderId="0" xfId="0" applyFill="1" applyAlignment="1">
      <alignment wrapText="1"/>
    </xf>
    <xf numFmtId="0" fontId="11" fillId="0" borderId="0" xfId="3" applyAlignment="1">
      <alignment vertical="top"/>
    </xf>
    <xf numFmtId="0" fontId="20" fillId="5" borderId="0" xfId="2" applyFont="1" applyFill="1" applyAlignment="1">
      <alignment horizontal="center"/>
    </xf>
    <xf numFmtId="0" fontId="21" fillId="0" borderId="0" xfId="0" applyFont="1" applyAlignment="1">
      <alignment vertical="center" wrapText="1"/>
    </xf>
    <xf numFmtId="0" fontId="22" fillId="0" borderId="0" xfId="0" applyFont="1" applyAlignment="1">
      <alignment vertical="center" wrapText="1"/>
    </xf>
    <xf numFmtId="0" fontId="2" fillId="0" borderId="0" xfId="0" applyFont="1"/>
    <xf numFmtId="0" fontId="23" fillId="0" borderId="0" xfId="0" applyFont="1"/>
    <xf numFmtId="0" fontId="1" fillId="0" borderId="0" xfId="0" applyFont="1"/>
    <xf numFmtId="9" fontId="1" fillId="0" borderId="0" xfId="0" applyNumberFormat="1" applyFont="1"/>
    <xf numFmtId="9" fontId="1" fillId="2" borderId="0" xfId="0" applyNumberFormat="1" applyFont="1" applyFill="1"/>
    <xf numFmtId="0" fontId="2" fillId="0" borderId="0" xfId="0" applyFont="1" applyAlignment="1">
      <alignment vertical="center"/>
    </xf>
    <xf numFmtId="164" fontId="1" fillId="0" borderId="0" xfId="0" applyNumberFormat="1" applyFont="1"/>
    <xf numFmtId="165" fontId="2" fillId="0" borderId="0" xfId="0" applyNumberFormat="1" applyFont="1"/>
    <xf numFmtId="4" fontId="2" fillId="0" borderId="0" xfId="0" applyNumberFormat="1" applyFont="1"/>
    <xf numFmtId="0" fontId="24" fillId="0" borderId="0" xfId="0" applyFont="1"/>
    <xf numFmtId="0" fontId="1" fillId="0" borderId="0" xfId="0" applyFont="1" applyAlignment="1">
      <alignment vertical="top"/>
    </xf>
    <xf numFmtId="14" fontId="0" fillId="0" borderId="0" xfId="0" applyNumberFormat="1"/>
    <xf numFmtId="164" fontId="0" fillId="0" borderId="0" xfId="0" applyNumberFormat="1"/>
    <xf numFmtId="0" fontId="1" fillId="0" borderId="0" xfId="0" applyFont="1" applyAlignment="1">
      <alignment wrapText="1"/>
    </xf>
    <xf numFmtId="0" fontId="0" fillId="0" borderId="0" xfId="0" pivotButton="1"/>
    <xf numFmtId="165" fontId="0" fillId="0" borderId="0" xfId="0" applyNumberFormat="1"/>
    <xf numFmtId="0" fontId="2" fillId="0" borderId="0" xfId="0" applyFont="1" applyAlignment="1">
      <alignment horizontal="center" wrapText="1"/>
    </xf>
    <xf numFmtId="0" fontId="2" fillId="0" borderId="0" xfId="0" applyFont="1" applyAlignment="1">
      <alignment horizontal="center"/>
    </xf>
    <xf numFmtId="0" fontId="25" fillId="3" borderId="2" xfId="4" applyFont="1" applyFill="1" applyBorder="1" applyAlignment="1">
      <alignment horizontal="center"/>
    </xf>
    <xf numFmtId="0" fontId="25" fillId="3" borderId="3" xfId="4" applyFont="1" applyFill="1" applyBorder="1" applyAlignment="1">
      <alignment horizontal="center"/>
    </xf>
    <xf numFmtId="0" fontId="25" fillId="3" borderId="4" xfId="4" applyFont="1" applyFill="1" applyBorder="1" applyAlignment="1">
      <alignment horizontal="center"/>
    </xf>
    <xf numFmtId="0" fontId="2" fillId="0" borderId="0" xfId="0" applyFont="1" applyAlignment="1">
      <alignment horizontal="center" vertical="top" wrapText="1"/>
    </xf>
    <xf numFmtId="0" fontId="2" fillId="0" borderId="0" xfId="0" applyFont="1" applyAlignment="1">
      <alignment horizontal="center" vertical="top"/>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5" builtinId="3" customBuiltin="1"/>
    <cellStyle name="Comma [0]" xfId="6" builtinId="6" customBuiltin="1"/>
    <cellStyle name="Currency" xfId="7" builtinId="4" customBuiltin="1"/>
    <cellStyle name="Currency [0]" xfId="8" builtinId="7" customBuiltin="1"/>
    <cellStyle name="Explanatory Text" xfId="21" builtinId="53" customBuiltin="1"/>
    <cellStyle name="Good" xfId="11" builtinId="26" customBuiltin="1"/>
    <cellStyle name="Heading 1" xfId="1" builtinId="16" customBuiltin="1"/>
    <cellStyle name="Heading 2" xfId="2" builtinId="17" customBuiltin="1"/>
    <cellStyle name="Heading 3" xfId="3" builtinId="18" customBuiltin="1"/>
    <cellStyle name="Heading 4" xfId="4"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9" builtinId="5" customBuiltin="1"/>
    <cellStyle name="Title" xfId="10" builtinId="15" customBuiltin="1"/>
    <cellStyle name="Total" xfId="22" builtinId="25" customBuiltin="1"/>
    <cellStyle name="Warning Text" xfId="19" builtinId="11" customBuiltin="1"/>
  </cellStyles>
  <dxfs count="248">
    <dxf>
      <alignment wrapText="1"/>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font>
        <name val="Microsoft YaHei UI"/>
        <family val="2"/>
        <charset val="134"/>
        <scheme val="none"/>
      </font>
    </dxf>
    <dxf>
      <font>
        <name val="Microsoft YaHei UI"/>
        <family val="2"/>
        <charset val="134"/>
        <scheme val="none"/>
      </font>
    </dxf>
    <dxf>
      <font>
        <name val="Microsoft YaHei UI"/>
        <family val="2"/>
        <charset val="134"/>
        <scheme val="none"/>
      </font>
    </dxf>
    <dxf>
      <font>
        <name val="Microsoft YaHei UI"/>
        <family val="2"/>
        <charset val="134"/>
        <scheme val="none"/>
      </font>
    </dxf>
    <dxf>
      <font>
        <name val="Microsoft YaHei UI"/>
        <family val="2"/>
        <charset val="134"/>
        <scheme val="none"/>
      </font>
    </dxf>
    <dxf>
      <font>
        <name val="Microsoft YaHei UI"/>
        <family val="2"/>
        <charset val="134"/>
        <scheme val="none"/>
      </font>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font>
        <name val="Microsoft YaHei UI"/>
        <family val="2"/>
        <charset val="134"/>
        <scheme val="none"/>
      </font>
    </dxf>
    <dxf>
      <font>
        <name val="Microsoft YaHei UI"/>
        <family val="2"/>
        <charset val="134"/>
        <scheme val="none"/>
      </font>
    </dxf>
    <dxf>
      <font>
        <name val="Microsoft YaHei UI"/>
        <family val="2"/>
        <charset val="134"/>
        <scheme val="none"/>
      </font>
    </dxf>
    <dxf>
      <font>
        <name val="Microsoft YaHei UI"/>
        <family val="2"/>
        <charset val="134"/>
        <scheme val="none"/>
      </font>
    </dxf>
    <dxf>
      <font>
        <name val="Microsoft YaHei UI"/>
        <family val="2"/>
        <charset val="134"/>
        <scheme val="none"/>
      </font>
    </dxf>
    <dxf>
      <font>
        <name val="Microsoft YaHei UI"/>
        <family val="2"/>
        <charset val="134"/>
        <scheme val="none"/>
      </font>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numFmt numFmtId="165" formatCode="&quot;¥&quot;#,##0.00;&quot;¥&quot;\-#,##0.00"/>
    </dxf>
    <dxf>
      <alignment wrapText="1"/>
    </dxf>
    <dxf>
      <font>
        <b val="0"/>
        <i val="0"/>
        <strike val="0"/>
        <condense val="0"/>
        <extend val="0"/>
        <outline val="0"/>
        <shadow val="0"/>
        <u val="none"/>
        <vertAlign val="baseline"/>
        <sz val="11"/>
        <color theme="1"/>
        <name val="Microsoft YaHei UI"/>
        <family val="2"/>
        <charset val="134"/>
        <scheme val="none"/>
      </font>
    </dxf>
    <dxf>
      <font>
        <strike val="0"/>
        <outline val="0"/>
        <shadow val="0"/>
        <u val="none"/>
        <vertAlign val="baseline"/>
        <name val="Microsoft YaHei UI"/>
        <family val="2"/>
        <charset val="134"/>
        <scheme val="none"/>
      </font>
      <numFmt numFmtId="164" formatCode="&quot;¥&quot;#,##0;&quot;¥&quot;\-#,##0"/>
    </dxf>
    <dxf>
      <font>
        <b val="0"/>
        <i val="0"/>
        <strike val="0"/>
        <condense val="0"/>
        <extend val="0"/>
        <outline val="0"/>
        <shadow val="0"/>
        <u val="none"/>
        <vertAlign val="baseline"/>
        <sz val="11"/>
        <color theme="1"/>
        <name val="Microsoft YaHei UI"/>
        <family val="2"/>
        <charset val="134"/>
        <scheme val="none"/>
      </font>
    </dxf>
    <dxf>
      <font>
        <strike val="0"/>
        <outline val="0"/>
        <shadow val="0"/>
        <u val="none"/>
        <vertAlign val="baseline"/>
        <name val="Microsoft YaHei UI"/>
        <family val="2"/>
        <charset val="134"/>
        <scheme val="none"/>
      </font>
      <numFmt numFmtId="164" formatCode="&quot;¥&quot;#,##0;&quot;¥&quot;\-#,##0"/>
    </dxf>
    <dxf>
      <font>
        <b val="0"/>
        <i val="0"/>
        <strike val="0"/>
        <condense val="0"/>
        <extend val="0"/>
        <outline val="0"/>
        <shadow val="0"/>
        <u val="none"/>
        <vertAlign val="baseline"/>
        <sz val="11"/>
        <color theme="1"/>
        <name val="Microsoft YaHei UI"/>
        <family val="2"/>
        <charset val="134"/>
        <scheme val="none"/>
      </font>
    </dxf>
    <dxf>
      <font>
        <strike val="0"/>
        <outline val="0"/>
        <shadow val="0"/>
        <u val="none"/>
        <vertAlign val="baseline"/>
        <name val="Microsoft YaHei UI"/>
        <family val="2"/>
        <charset val="134"/>
        <scheme val="none"/>
      </font>
      <numFmt numFmtId="164" formatCode="&quot;¥&quot;#,##0;&quot;¥&quot;\-#,##0"/>
    </dxf>
    <dxf>
      <font>
        <b val="0"/>
        <i val="0"/>
        <strike val="0"/>
        <condense val="0"/>
        <extend val="0"/>
        <outline val="0"/>
        <shadow val="0"/>
        <u val="none"/>
        <vertAlign val="baseline"/>
        <sz val="11"/>
        <color theme="1"/>
        <name val="Microsoft YaHei UI"/>
        <family val="2"/>
        <charset val="134"/>
        <scheme val="none"/>
      </font>
    </dxf>
    <dxf>
      <font>
        <strike val="0"/>
        <outline val="0"/>
        <shadow val="0"/>
        <u val="none"/>
        <vertAlign val="baseline"/>
        <name val="Microsoft YaHei UI"/>
        <family val="2"/>
        <charset val="134"/>
        <scheme val="none"/>
      </font>
      <numFmt numFmtId="164" formatCode="&quot;¥&quot;#,##0;&quot;¥&quot;\-#,##0"/>
    </dxf>
    <dxf>
      <font>
        <b val="0"/>
        <i val="0"/>
        <strike val="0"/>
        <condense val="0"/>
        <extend val="0"/>
        <outline val="0"/>
        <shadow val="0"/>
        <u val="none"/>
        <vertAlign val="baseline"/>
        <sz val="11"/>
        <color theme="1"/>
        <name val="Microsoft YaHei UI"/>
        <family val="2"/>
        <charset val="134"/>
        <scheme val="none"/>
      </font>
    </dxf>
    <dxf>
      <font>
        <strike val="0"/>
        <outline val="0"/>
        <shadow val="0"/>
        <u val="none"/>
        <vertAlign val="baseline"/>
        <name val="Microsoft YaHei UI"/>
        <family val="2"/>
        <charset val="134"/>
        <scheme val="none"/>
      </font>
      <numFmt numFmtId="164" formatCode="&quot;¥&quot;#,##0;&quot;¥&quot;\-#,##0"/>
    </dxf>
    <dxf>
      <font>
        <b val="0"/>
        <i val="0"/>
        <strike val="0"/>
        <condense val="0"/>
        <extend val="0"/>
        <outline val="0"/>
        <shadow val="0"/>
        <u val="none"/>
        <vertAlign val="baseline"/>
        <sz val="11"/>
        <color theme="1"/>
        <name val="Microsoft YaHei UI"/>
        <family val="2"/>
        <charset val="134"/>
        <scheme val="none"/>
      </font>
    </dxf>
    <dxf>
      <font>
        <strike val="0"/>
        <outline val="0"/>
        <shadow val="0"/>
        <u val="none"/>
        <vertAlign val="baseline"/>
        <name val="Microsoft YaHei UI"/>
        <family val="2"/>
        <charset val="134"/>
        <scheme val="none"/>
      </font>
      <numFmt numFmtId="164" formatCode="&quot;¥&quot;#,##0;&quot;¥&quot;\-#,##0"/>
    </dxf>
    <dxf>
      <font>
        <b val="0"/>
        <i val="0"/>
        <strike val="0"/>
        <condense val="0"/>
        <extend val="0"/>
        <outline val="0"/>
        <shadow val="0"/>
        <u val="none"/>
        <vertAlign val="baseline"/>
        <sz val="11"/>
        <color theme="1"/>
        <name val="Microsoft YaHei UI"/>
        <family val="2"/>
        <charset val="134"/>
        <scheme val="none"/>
      </font>
    </dxf>
    <dxf>
      <font>
        <strike val="0"/>
        <outline val="0"/>
        <shadow val="0"/>
        <u val="none"/>
        <vertAlign val="baseline"/>
        <name val="Microsoft YaHei UI"/>
        <family val="2"/>
        <charset val="134"/>
        <scheme val="none"/>
      </font>
      <numFmt numFmtId="164" formatCode="&quot;¥&quot;#,##0;&quot;¥&quot;\-#,##0"/>
    </dxf>
    <dxf>
      <font>
        <b val="0"/>
        <i val="0"/>
        <strike val="0"/>
        <condense val="0"/>
        <extend val="0"/>
        <outline val="0"/>
        <shadow val="0"/>
        <u val="none"/>
        <vertAlign val="baseline"/>
        <sz val="11"/>
        <color theme="1"/>
        <name val="Microsoft YaHei UI"/>
        <family val="2"/>
        <charset val="134"/>
        <scheme val="none"/>
      </font>
    </dxf>
    <dxf>
      <font>
        <strike val="0"/>
        <outline val="0"/>
        <shadow val="0"/>
        <u val="none"/>
        <vertAlign val="baseline"/>
        <name val="Microsoft YaHei UI"/>
        <family val="2"/>
        <charset val="134"/>
        <scheme val="none"/>
      </font>
      <numFmt numFmtId="164" formatCode="&quot;¥&quot;#,##0;&quot;¥&quot;\-#,##0"/>
    </dxf>
    <dxf>
      <font>
        <b val="0"/>
        <i val="0"/>
        <strike val="0"/>
        <condense val="0"/>
        <extend val="0"/>
        <outline val="0"/>
        <shadow val="0"/>
        <u val="none"/>
        <vertAlign val="baseline"/>
        <sz val="11"/>
        <color theme="1"/>
        <name val="Microsoft YaHei UI"/>
        <family val="2"/>
        <charset val="134"/>
        <scheme val="none"/>
      </font>
    </dxf>
    <dxf>
      <font>
        <strike val="0"/>
        <outline val="0"/>
        <shadow val="0"/>
        <u val="none"/>
        <vertAlign val="baseline"/>
        <name val="Microsoft YaHei UI"/>
        <family val="2"/>
        <charset val="134"/>
        <scheme val="none"/>
      </font>
      <numFmt numFmtId="164" formatCode="&quot;¥&quot;#,##0;&quot;¥&quot;\-#,##0"/>
    </dxf>
    <dxf>
      <font>
        <b val="0"/>
        <i val="0"/>
        <strike val="0"/>
        <condense val="0"/>
        <extend val="0"/>
        <outline val="0"/>
        <shadow val="0"/>
        <u val="none"/>
        <vertAlign val="baseline"/>
        <sz val="11"/>
        <color theme="1"/>
        <name val="Microsoft YaHei UI"/>
        <family val="2"/>
        <charset val="134"/>
        <scheme val="none"/>
      </font>
    </dxf>
    <dxf>
      <font>
        <strike val="0"/>
        <outline val="0"/>
        <shadow val="0"/>
        <u val="none"/>
        <vertAlign val="baseline"/>
        <name val="Microsoft YaHei UI"/>
        <family val="2"/>
        <charset val="134"/>
        <scheme val="none"/>
      </font>
      <numFmt numFmtId="164" formatCode="&quot;¥&quot;#,##0;&quot;¥&quot;\-#,##0"/>
    </dxf>
    <dxf>
      <font>
        <b val="0"/>
        <i val="0"/>
        <strike val="0"/>
        <condense val="0"/>
        <extend val="0"/>
        <outline val="0"/>
        <shadow val="0"/>
        <u val="none"/>
        <vertAlign val="baseline"/>
        <sz val="11"/>
        <color theme="1"/>
        <name val="Microsoft YaHei UI"/>
        <family val="2"/>
        <charset val="134"/>
        <scheme val="none"/>
      </font>
    </dxf>
    <dxf>
      <font>
        <strike val="0"/>
        <outline val="0"/>
        <shadow val="0"/>
        <u val="none"/>
        <vertAlign val="baseline"/>
        <name val="Microsoft YaHei UI"/>
        <family val="2"/>
        <charset val="134"/>
        <scheme val="none"/>
      </font>
      <numFmt numFmtId="164" formatCode="&quot;¥&quot;#,##0;&quot;¥&quot;\-#,##0"/>
    </dxf>
    <dxf>
      <font>
        <b val="0"/>
        <i val="0"/>
        <strike val="0"/>
        <condense val="0"/>
        <extend val="0"/>
        <outline val="0"/>
        <shadow val="0"/>
        <u val="none"/>
        <vertAlign val="baseline"/>
        <sz val="11"/>
        <color theme="1"/>
        <name val="Microsoft YaHei UI"/>
        <family val="2"/>
        <charset val="134"/>
        <scheme val="none"/>
      </font>
    </dxf>
    <dxf>
      <font>
        <strike val="0"/>
        <outline val="0"/>
        <shadow val="0"/>
        <u val="none"/>
        <vertAlign val="baseline"/>
        <name val="Microsoft YaHei UI"/>
        <family val="2"/>
        <charset val="134"/>
        <scheme val="none"/>
      </font>
      <numFmt numFmtId="164" formatCode="&quot;¥&quot;#,##0;&quot;¥&quot;\-#,##0"/>
    </dxf>
    <dxf>
      <font>
        <b val="0"/>
        <i val="0"/>
        <strike val="0"/>
        <condense val="0"/>
        <extend val="0"/>
        <outline val="0"/>
        <shadow val="0"/>
        <u val="none"/>
        <vertAlign val="baseline"/>
        <sz val="11"/>
        <color theme="1"/>
        <name val="Microsoft YaHei UI"/>
        <family val="2"/>
        <charset val="134"/>
        <scheme val="none"/>
      </font>
    </dxf>
    <dxf>
      <font>
        <strike val="0"/>
        <outline val="0"/>
        <shadow val="0"/>
        <u val="none"/>
        <vertAlign val="baseline"/>
        <name val="Microsoft YaHei UI"/>
        <family val="2"/>
        <charset val="134"/>
        <scheme val="none"/>
      </font>
      <numFmt numFmtId="0" formatCode="General"/>
    </dxf>
    <dxf>
      <font>
        <b val="0"/>
        <i val="0"/>
        <strike val="0"/>
        <condense val="0"/>
        <extend val="0"/>
        <outline val="0"/>
        <shadow val="0"/>
        <u val="none"/>
        <vertAlign val="baseline"/>
        <sz val="11"/>
        <color theme="1"/>
        <name val="Microsoft YaHei UI"/>
        <family val="2"/>
        <charset val="134"/>
        <scheme val="none"/>
      </font>
    </dxf>
    <dxf>
      <font>
        <strike val="0"/>
        <outline val="0"/>
        <shadow val="0"/>
        <u val="none"/>
        <vertAlign val="baseline"/>
        <name val="Microsoft YaHei UI"/>
        <family val="2"/>
        <charset val="134"/>
        <scheme val="none"/>
      </font>
      <numFmt numFmtId="0" formatCode="General"/>
    </dxf>
    <dxf>
      <font>
        <b val="0"/>
        <i val="0"/>
        <strike val="0"/>
        <condense val="0"/>
        <extend val="0"/>
        <outline val="0"/>
        <shadow val="0"/>
        <u val="none"/>
        <vertAlign val="baseline"/>
        <sz val="11"/>
        <color theme="1"/>
        <name val="Microsoft YaHei UI"/>
        <family val="2"/>
        <charset val="134"/>
        <scheme val="none"/>
      </font>
    </dxf>
    <dxf>
      <font>
        <strike val="0"/>
        <outline val="0"/>
        <shadow val="0"/>
        <u val="none"/>
        <vertAlign val="baseline"/>
        <name val="Microsoft YaHei UI"/>
        <family val="2"/>
        <charset val="134"/>
        <scheme val="none"/>
      </font>
    </dxf>
    <dxf>
      <font>
        <b val="0"/>
        <i val="0"/>
        <strike val="0"/>
        <condense val="0"/>
        <extend val="0"/>
        <outline val="0"/>
        <shadow val="0"/>
        <u val="none"/>
        <vertAlign val="baseline"/>
        <sz val="11"/>
        <color theme="1"/>
        <name val="Microsoft YaHei UI"/>
        <family val="2"/>
        <charset val="134"/>
        <scheme val="none"/>
      </font>
    </dxf>
    <dxf>
      <font>
        <strike val="0"/>
        <outline val="0"/>
        <shadow val="0"/>
        <u val="none"/>
        <vertAlign val="baseline"/>
        <name val="Microsoft YaHei UI"/>
        <family val="2"/>
        <charset val="134"/>
        <scheme val="none"/>
      </font>
    </dxf>
    <dxf>
      <font>
        <b val="0"/>
        <i val="0"/>
        <strike val="0"/>
        <condense val="0"/>
        <extend val="0"/>
        <outline val="0"/>
        <shadow val="0"/>
        <u val="none"/>
        <vertAlign val="baseline"/>
        <sz val="11"/>
        <color theme="1"/>
        <name val="Microsoft YaHei UI"/>
        <family val="2"/>
        <charset val="134"/>
        <scheme val="none"/>
      </font>
    </dxf>
    <dxf>
      <font>
        <strike val="0"/>
        <outline val="0"/>
        <shadow val="0"/>
        <u val="none"/>
        <vertAlign val="baseline"/>
        <name val="Microsoft YaHei UI"/>
        <family val="2"/>
        <charset val="134"/>
        <scheme val="none"/>
      </font>
      <numFmt numFmtId="168" formatCode="yyyy/m/d"/>
    </dxf>
    <dxf>
      <font>
        <b val="0"/>
        <i val="0"/>
        <strike val="0"/>
        <condense val="0"/>
        <extend val="0"/>
        <outline val="0"/>
        <shadow val="0"/>
        <u val="none"/>
        <vertAlign val="baseline"/>
        <sz val="11"/>
        <color theme="1"/>
        <name val="Microsoft YaHei UI"/>
        <family val="2"/>
        <charset val="134"/>
        <scheme val="none"/>
      </font>
    </dxf>
    <dxf>
      <font>
        <strike val="0"/>
        <outline val="0"/>
        <shadow val="0"/>
        <u val="none"/>
        <vertAlign val="baseline"/>
        <name val="Microsoft YaHei UI"/>
        <family val="2"/>
        <charset val="134"/>
        <scheme val="none"/>
      </font>
      <numFmt numFmtId="168" formatCode="yyyy/m/d"/>
    </dxf>
    <dxf>
      <font>
        <b val="0"/>
        <i val="0"/>
        <strike val="0"/>
        <condense val="0"/>
        <extend val="0"/>
        <outline val="0"/>
        <shadow val="0"/>
        <u val="none"/>
        <vertAlign val="baseline"/>
        <sz val="11"/>
        <color theme="1"/>
        <name val="Microsoft YaHei UI"/>
        <family val="2"/>
        <charset val="134"/>
        <scheme val="none"/>
      </font>
    </dxf>
    <dxf>
      <font>
        <strike val="0"/>
        <outline val="0"/>
        <shadow val="0"/>
        <u val="none"/>
        <vertAlign val="baseline"/>
        <name val="Microsoft YaHei UI"/>
        <family val="2"/>
        <charset val="134"/>
        <scheme val="none"/>
      </font>
      <numFmt numFmtId="168" formatCode="yyyy/m/d"/>
    </dxf>
    <dxf>
      <font>
        <b val="0"/>
        <i val="0"/>
        <strike val="0"/>
        <condense val="0"/>
        <extend val="0"/>
        <outline val="0"/>
        <shadow val="0"/>
        <u val="none"/>
        <vertAlign val="baseline"/>
        <sz val="11"/>
        <color theme="1"/>
        <name val="Microsoft YaHei UI"/>
        <family val="2"/>
        <charset val="134"/>
        <scheme val="none"/>
      </font>
    </dxf>
    <dxf>
      <font>
        <strike val="0"/>
        <outline val="0"/>
        <shadow val="0"/>
        <u val="none"/>
        <vertAlign val="baseline"/>
        <name val="Microsoft YaHei UI"/>
        <family val="2"/>
        <charset val="134"/>
        <scheme val="none"/>
      </font>
      <numFmt numFmtId="168" formatCode="yyyy/m/d"/>
    </dxf>
    <dxf>
      <font>
        <b val="0"/>
        <i val="0"/>
        <strike val="0"/>
        <condense val="0"/>
        <extend val="0"/>
        <outline val="0"/>
        <shadow val="0"/>
        <u val="none"/>
        <vertAlign val="baseline"/>
        <sz val="11"/>
        <color theme="1"/>
        <name val="Microsoft YaHei UI"/>
        <family val="2"/>
        <charset val="134"/>
        <scheme val="none"/>
      </font>
    </dxf>
    <dxf>
      <font>
        <strike val="0"/>
        <outline val="0"/>
        <shadow val="0"/>
        <u val="none"/>
        <vertAlign val="baseline"/>
        <name val="Microsoft YaHei UI"/>
        <family val="2"/>
        <charset val="134"/>
        <scheme val="none"/>
      </font>
    </dxf>
    <dxf>
      <font>
        <b val="0"/>
        <i val="0"/>
        <strike val="0"/>
        <condense val="0"/>
        <extend val="0"/>
        <outline val="0"/>
        <shadow val="0"/>
        <u val="none"/>
        <vertAlign val="baseline"/>
        <sz val="11"/>
        <color theme="1"/>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b val="0"/>
        <i val="0"/>
        <strike val="0"/>
        <condense val="0"/>
        <extend val="0"/>
        <outline val="0"/>
        <shadow val="0"/>
        <u val="none"/>
        <vertAlign val="baseline"/>
        <sz val="10"/>
        <color theme="1"/>
        <name val="Microsoft YaHei UI"/>
        <family val="2"/>
        <charset val="134"/>
        <scheme val="none"/>
      </font>
      <fill>
        <patternFill patternType="solid">
          <fgColor indexed="64"/>
          <bgColor theme="5" tint="-0.249977111117893"/>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mbria"/>
        <family val="1"/>
        <scheme val="minor"/>
      </font>
      <numFmt numFmtId="13" formatCode="0%"/>
      <fill>
        <patternFill patternType="solid">
          <fgColor indexed="64"/>
          <bgColor theme="0" tint="-0.14996795556505021"/>
        </patternFill>
      </fill>
    </dxf>
    <dxf>
      <font>
        <b val="0"/>
        <i val="0"/>
        <strike val="0"/>
        <condense val="0"/>
        <extend val="0"/>
        <outline val="0"/>
        <shadow val="0"/>
        <u val="none"/>
        <vertAlign val="baseline"/>
        <sz val="11"/>
        <color theme="1"/>
        <name val="Microsoft YaHei UI"/>
        <family val="2"/>
        <charset val="134"/>
        <scheme val="none"/>
      </font>
      <numFmt numFmtId="13" formatCode="0%"/>
      <fill>
        <patternFill patternType="solid">
          <fgColor indexed="64"/>
          <bgColor theme="0" tint="-0.14996795556505021"/>
        </patternFill>
      </fill>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Microsoft YaHei UI"/>
        <family val="2"/>
        <charset val="134"/>
        <scheme val="none"/>
      </font>
      <numFmt numFmtId="13" formatCode="0%"/>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Microsoft YaHei UI"/>
        <family val="2"/>
        <charset val="134"/>
        <scheme val="none"/>
      </font>
      <numFmt numFmtId="13" formatCode="0%"/>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Microsoft YaHei UI"/>
        <family val="2"/>
        <charset val="134"/>
        <scheme val="none"/>
      </font>
      <numFmt numFmtId="13" formatCode="0%"/>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Microsoft YaHei UI"/>
        <family val="2"/>
        <charset val="134"/>
        <scheme val="none"/>
      </font>
      <numFmt numFmtId="13" formatCode="0%"/>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Microsoft YaHei UI"/>
        <family val="2"/>
        <charset val="134"/>
        <scheme val="none"/>
      </font>
      <numFmt numFmtId="13" formatCode="0%"/>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Microsoft YaHei UI"/>
        <family val="2"/>
        <charset val="134"/>
        <scheme val="none"/>
      </font>
      <numFmt numFmtId="13" formatCode="0%"/>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Microsoft YaHei UI"/>
        <family val="2"/>
        <charset val="134"/>
        <scheme val="none"/>
      </font>
    </dxf>
    <dxf>
      <font>
        <strike val="0"/>
        <outline val="0"/>
        <shadow val="0"/>
        <u val="none"/>
        <vertAlign val="baseline"/>
        <name val="Microsoft YaHei UI"/>
        <family val="2"/>
        <charset val="134"/>
        <scheme val="none"/>
      </font>
    </dxf>
    <dxf>
      <font>
        <b val="0"/>
        <i val="0"/>
        <strike val="0"/>
        <condense val="0"/>
        <extend val="0"/>
        <outline val="0"/>
        <shadow val="0"/>
        <u val="none"/>
        <vertAlign val="baseline"/>
        <sz val="11"/>
        <color theme="1"/>
        <name val="Microsoft YaHei UI"/>
        <family val="2"/>
        <charset val="134"/>
        <scheme val="none"/>
      </font>
    </dxf>
    <dxf>
      <font>
        <strike val="0"/>
        <outline val="0"/>
        <shadow val="0"/>
        <u val="none"/>
        <vertAlign val="baseline"/>
        <name val="Microsoft YaHei UI"/>
        <family val="2"/>
        <charset val="134"/>
        <scheme val="none"/>
      </font>
      <alignment horizontal="general" vertical="bottom" textRotation="0" wrapText="1" indent="0" justifyLastLine="0" shrinkToFit="0" readingOrder="0"/>
    </dxf>
  </dxfs>
  <tableStyles count="0" defaultTableStyle="TableStyleMedium3" defaultPivotStyle="PivotStyleMedium3"/>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icrosoft YaHei UI" panose="020B0503020204020204" pitchFamily="34" charset="-122"/>
                <a:ea typeface="Microsoft YaHei UI" panose="020B0503020204020204" pitchFamily="34" charset="-122"/>
                <a:cs typeface="+mj-cs"/>
              </a:defRPr>
            </a:pPr>
            <a:r>
              <a:rPr lang="en-US"/>
              <a:t>计划</a:t>
            </a:r>
            <a:r>
              <a:rPr lang="en-US" sz="2000" b="0" i="0" u="none" strike="noStrike" cap="none" normalizeH="0" baseline="0">
                <a:effectLst/>
              </a:rPr>
              <a:t>成本</a:t>
            </a:r>
            <a:r>
              <a:rPr lang="en-US"/>
              <a:t>与实际成本</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icrosoft YaHei UI" panose="020B0503020204020204" pitchFamily="34" charset="-122"/>
              <a:ea typeface="Microsoft YaHei UI" panose="020B0503020204020204" pitchFamily="34" charset="-122"/>
              <a:cs typeface="+mj-cs"/>
            </a:defRPr>
          </a:pPr>
          <a:endParaRPr lang="en-US"/>
        </a:p>
      </c:txPr>
    </c:title>
    <c:autoTitleDeleted val="0"/>
    <c:plotArea>
      <c:layout/>
      <c:barChart>
        <c:barDir val="col"/>
        <c:grouping val="clustered"/>
        <c:varyColors val="0"/>
        <c:ser>
          <c:idx val="0"/>
          <c:order val="0"/>
          <c:tx>
            <c:strRef>
              <c:f>项目参数!$B$16</c:f>
              <c:strCache>
                <c:ptCount val="1"/>
                <c:pt idx="0">
                  <c:v>计划成本</c:v>
                </c:pt>
              </c:strCache>
            </c:strRef>
          </c:tx>
          <c:spPr>
            <a:solidFill>
              <a:schemeClr val="accent1"/>
            </a:solidFill>
            <a:ln>
              <a:noFill/>
            </a:ln>
            <a:effectLst/>
          </c:spPr>
          <c:invertIfNegative val="0"/>
          <c:cat>
            <c:strRef>
              <c:f>项目参数!$C$15:$H$15</c:f>
              <c:strCache>
                <c:ptCount val="6"/>
                <c:pt idx="0">
                  <c:v>普通合伙人</c:v>
                </c:pt>
                <c:pt idx="1">
                  <c:v>商业</c:v>
                </c:pt>
                <c:pt idx="2">
                  <c:v>辩护律师</c:v>
                </c:pt>
                <c:pt idx="3">
                  <c:v>知识产权</c:v>
                </c:pt>
                <c:pt idx="4">
                  <c:v>破产</c:v>
                </c:pt>
                <c:pt idx="5">
                  <c:v>管理人员</c:v>
                </c:pt>
              </c:strCache>
            </c:strRef>
          </c:cat>
          <c:val>
            <c:numRef>
              <c:f>项目参数!$C$16:$H$16</c:f>
              <c:numCache>
                <c:formatCode>"¥"#,##0.00;"¥"\-#,##0.00</c:formatCode>
                <c:ptCount val="6"/>
                <c:pt idx="0">
                  <c:v>78750</c:v>
                </c:pt>
                <c:pt idx="1">
                  <c:v>66250</c:v>
                </c:pt>
                <c:pt idx="2">
                  <c:v>105000</c:v>
                </c:pt>
                <c:pt idx="3">
                  <c:v>35750</c:v>
                </c:pt>
                <c:pt idx="4">
                  <c:v>0</c:v>
                </c:pt>
                <c:pt idx="5">
                  <c:v>66250</c:v>
                </c:pt>
              </c:numCache>
            </c:numRef>
          </c:val>
          <c:extLst>
            <c:ext xmlns:c16="http://schemas.microsoft.com/office/drawing/2014/chart" uri="{C3380CC4-5D6E-409C-BE32-E72D297353CC}">
              <c16:uniqueId val="{00000000-6ECC-437E-8AEA-3745CBED7649}"/>
            </c:ext>
          </c:extLst>
        </c:ser>
        <c:ser>
          <c:idx val="1"/>
          <c:order val="1"/>
          <c:tx>
            <c:strRef>
              <c:f>项目参数!$B$17</c:f>
              <c:strCache>
                <c:ptCount val="1"/>
                <c:pt idx="0">
                  <c:v>实际成本</c:v>
                </c:pt>
              </c:strCache>
            </c:strRef>
          </c:tx>
          <c:spPr>
            <a:solidFill>
              <a:schemeClr val="accent2"/>
            </a:solidFill>
            <a:ln>
              <a:noFill/>
            </a:ln>
            <a:effectLst/>
          </c:spPr>
          <c:invertIfNegative val="0"/>
          <c:cat>
            <c:strRef>
              <c:f>项目参数!$C$15:$H$15</c:f>
              <c:strCache>
                <c:ptCount val="6"/>
                <c:pt idx="0">
                  <c:v>普通合伙人</c:v>
                </c:pt>
                <c:pt idx="1">
                  <c:v>商业</c:v>
                </c:pt>
                <c:pt idx="2">
                  <c:v>辩护律师</c:v>
                </c:pt>
                <c:pt idx="3">
                  <c:v>知识产权</c:v>
                </c:pt>
                <c:pt idx="4">
                  <c:v>破产</c:v>
                </c:pt>
                <c:pt idx="5">
                  <c:v>管理人员</c:v>
                </c:pt>
              </c:strCache>
            </c:strRef>
          </c:cat>
          <c:val>
            <c:numRef>
              <c:f>项目参数!$C$17:$H$17</c:f>
              <c:numCache>
                <c:formatCode>"¥"#,##0.00;"¥"\-#,##0.00</c:formatCode>
                <c:ptCount val="6"/>
                <c:pt idx="0">
                  <c:v>79275</c:v>
                </c:pt>
                <c:pt idx="1">
                  <c:v>67375</c:v>
                </c:pt>
                <c:pt idx="2">
                  <c:v>105600</c:v>
                </c:pt>
                <c:pt idx="3">
                  <c:v>34650</c:v>
                </c:pt>
                <c:pt idx="4">
                  <c:v>0</c:v>
                </c:pt>
                <c:pt idx="5">
                  <c:v>67000</c:v>
                </c:pt>
              </c:numCache>
            </c:numRef>
          </c:val>
          <c:extLst>
            <c:ext xmlns:c16="http://schemas.microsoft.com/office/drawing/2014/chart" uri="{C3380CC4-5D6E-409C-BE32-E72D297353CC}">
              <c16:uniqueId val="{00000001-6ECC-437E-8AEA-3745CBED7649}"/>
            </c:ext>
          </c:extLst>
        </c:ser>
        <c:dLbls>
          <c:showLegendKey val="0"/>
          <c:showVal val="0"/>
          <c:showCatName val="0"/>
          <c:showSerName val="0"/>
          <c:showPercent val="0"/>
          <c:showBubbleSize val="0"/>
        </c:dLbls>
        <c:gapWidth val="199"/>
        <c:axId val="243720024"/>
        <c:axId val="243728600"/>
      </c:barChart>
      <c:catAx>
        <c:axId val="243720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endParaRPr lang="en-US"/>
          </a:p>
        </c:txPr>
        <c:crossAx val="243728600"/>
        <c:crosses val="autoZero"/>
        <c:auto val="1"/>
        <c:lblAlgn val="ctr"/>
        <c:lblOffset val="100"/>
        <c:noMultiLvlLbl val="0"/>
      </c:catAx>
      <c:valAx>
        <c:axId val="24372860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quot;¥&quot;#,##0.00;&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endParaRPr lang="en-US"/>
          </a:p>
        </c:txPr>
        <c:crossAx val="2437200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icrosoft YaHei UI" panose="020B0503020204020204" pitchFamily="34" charset="-122"/>
          <a:ea typeface="Microsoft YaHei UI" panose="020B0503020204020204" pitchFamily="34" charset="-122"/>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icrosoft YaHei UI" panose="020B0503020204020204" pitchFamily="34" charset="-122"/>
                <a:ea typeface="Microsoft YaHei UI" panose="020B0503020204020204" pitchFamily="34" charset="-122"/>
                <a:cs typeface="+mj-cs"/>
              </a:defRPr>
            </a:pPr>
            <a:r>
              <a:rPr lang="en-US"/>
              <a:t>计划工时与实际工时</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icrosoft YaHei UI" panose="020B0503020204020204" pitchFamily="34" charset="-122"/>
              <a:ea typeface="Microsoft YaHei UI" panose="020B0503020204020204" pitchFamily="34" charset="-122"/>
              <a:cs typeface="+mj-cs"/>
            </a:defRPr>
          </a:pPr>
          <a:endParaRPr lang="en-US"/>
        </a:p>
      </c:txPr>
    </c:title>
    <c:autoTitleDeleted val="0"/>
    <c:plotArea>
      <c:layout/>
      <c:barChart>
        <c:barDir val="col"/>
        <c:grouping val="clustered"/>
        <c:varyColors val="0"/>
        <c:ser>
          <c:idx val="0"/>
          <c:order val="0"/>
          <c:tx>
            <c:strRef>
              <c:f>项目参数!$B$18</c:f>
              <c:strCache>
                <c:ptCount val="1"/>
                <c:pt idx="0">
                  <c:v>计划工时</c:v>
                </c:pt>
              </c:strCache>
            </c:strRef>
          </c:tx>
          <c:spPr>
            <a:solidFill>
              <a:schemeClr val="accent1"/>
            </a:solidFill>
            <a:ln>
              <a:noFill/>
            </a:ln>
            <a:effectLst/>
          </c:spPr>
          <c:invertIfNegative val="0"/>
          <c:cat>
            <c:strRef>
              <c:f>项目参数!$C$15:$H$15</c:f>
              <c:strCache>
                <c:ptCount val="6"/>
                <c:pt idx="0">
                  <c:v>普通合伙人</c:v>
                </c:pt>
                <c:pt idx="1">
                  <c:v>商业</c:v>
                </c:pt>
                <c:pt idx="2">
                  <c:v>辩护律师</c:v>
                </c:pt>
                <c:pt idx="3">
                  <c:v>知识产权</c:v>
                </c:pt>
                <c:pt idx="4">
                  <c:v>破产</c:v>
                </c:pt>
                <c:pt idx="5">
                  <c:v>管理人员</c:v>
                </c:pt>
              </c:strCache>
            </c:strRef>
          </c:cat>
          <c:val>
            <c:numRef>
              <c:f>项目参数!$C$18:$H$18</c:f>
              <c:numCache>
                <c:formatCode>#,##0.00</c:formatCode>
                <c:ptCount val="6"/>
                <c:pt idx="0">
                  <c:v>225</c:v>
                </c:pt>
                <c:pt idx="1">
                  <c:v>189.28571428571428</c:v>
                </c:pt>
                <c:pt idx="2">
                  <c:v>300</c:v>
                </c:pt>
                <c:pt idx="3">
                  <c:v>102.14285714285714</c:v>
                </c:pt>
                <c:pt idx="4">
                  <c:v>0</c:v>
                </c:pt>
                <c:pt idx="5">
                  <c:v>189.28571428571428</c:v>
                </c:pt>
              </c:numCache>
            </c:numRef>
          </c:val>
          <c:extLst>
            <c:ext xmlns:c16="http://schemas.microsoft.com/office/drawing/2014/chart" uri="{C3380CC4-5D6E-409C-BE32-E72D297353CC}">
              <c16:uniqueId val="{00000000-0F16-4B3D-BA50-9FA94006C8CD}"/>
            </c:ext>
          </c:extLst>
        </c:ser>
        <c:ser>
          <c:idx val="1"/>
          <c:order val="1"/>
          <c:tx>
            <c:strRef>
              <c:f>项目参数!$B$19</c:f>
              <c:strCache>
                <c:ptCount val="1"/>
                <c:pt idx="0">
                  <c:v>实际工时</c:v>
                </c:pt>
              </c:strCache>
            </c:strRef>
          </c:tx>
          <c:spPr>
            <a:solidFill>
              <a:schemeClr val="accent2"/>
            </a:solidFill>
            <a:ln>
              <a:noFill/>
            </a:ln>
            <a:effectLst/>
          </c:spPr>
          <c:invertIfNegative val="0"/>
          <c:cat>
            <c:strRef>
              <c:f>项目参数!$C$15:$H$15</c:f>
              <c:strCache>
                <c:ptCount val="6"/>
                <c:pt idx="0">
                  <c:v>普通合伙人</c:v>
                </c:pt>
                <c:pt idx="1">
                  <c:v>商业</c:v>
                </c:pt>
                <c:pt idx="2">
                  <c:v>辩护律师</c:v>
                </c:pt>
                <c:pt idx="3">
                  <c:v>知识产权</c:v>
                </c:pt>
                <c:pt idx="4">
                  <c:v>破产</c:v>
                </c:pt>
                <c:pt idx="5">
                  <c:v>管理人员</c:v>
                </c:pt>
              </c:strCache>
            </c:strRef>
          </c:cat>
          <c:val>
            <c:numRef>
              <c:f>项目参数!$C$19:$H$19</c:f>
              <c:numCache>
                <c:formatCode>#,##0.00</c:formatCode>
                <c:ptCount val="6"/>
                <c:pt idx="0">
                  <c:v>226.5</c:v>
                </c:pt>
                <c:pt idx="1">
                  <c:v>192.5</c:v>
                </c:pt>
                <c:pt idx="2">
                  <c:v>301.71428571428572</c:v>
                </c:pt>
                <c:pt idx="3">
                  <c:v>99</c:v>
                </c:pt>
                <c:pt idx="4">
                  <c:v>0</c:v>
                </c:pt>
                <c:pt idx="5">
                  <c:v>191.42857142857142</c:v>
                </c:pt>
              </c:numCache>
            </c:numRef>
          </c:val>
          <c:extLst>
            <c:ext xmlns:c16="http://schemas.microsoft.com/office/drawing/2014/chart" uri="{C3380CC4-5D6E-409C-BE32-E72D297353CC}">
              <c16:uniqueId val="{00000001-0F16-4B3D-BA50-9FA94006C8CD}"/>
            </c:ext>
          </c:extLst>
        </c:ser>
        <c:dLbls>
          <c:showLegendKey val="0"/>
          <c:showVal val="0"/>
          <c:showCatName val="0"/>
          <c:showSerName val="0"/>
          <c:showPercent val="0"/>
          <c:showBubbleSize val="0"/>
        </c:dLbls>
        <c:gapWidth val="199"/>
        <c:axId val="243689824"/>
        <c:axId val="243690208"/>
      </c:barChart>
      <c:catAx>
        <c:axId val="24368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endParaRPr lang="en-US"/>
          </a:p>
        </c:txPr>
        <c:crossAx val="243690208"/>
        <c:crosses val="autoZero"/>
        <c:auto val="1"/>
        <c:lblAlgn val="ctr"/>
        <c:lblOffset val="100"/>
        <c:noMultiLvlLbl val="0"/>
      </c:catAx>
      <c:valAx>
        <c:axId val="24369020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endParaRPr lang="en-US"/>
          </a:p>
        </c:txPr>
        <c:crossAx val="2436898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icrosoft YaHei UI" panose="020B0503020204020204" pitchFamily="34" charset="-122"/>
          <a:ea typeface="Microsoft YaHei UI" panose="020B0503020204020204" pitchFamily="34" charset="-122"/>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13</xdr:row>
      <xdr:rowOff>19049</xdr:rowOff>
    </xdr:from>
    <xdr:to>
      <xdr:col>4</xdr:col>
      <xdr:colOff>283125</xdr:colOff>
      <xdr:row>38</xdr:row>
      <xdr:rowOff>104775</xdr:rowOff>
    </xdr:to>
    <xdr:graphicFrame macro="">
      <xdr:nvGraphicFramePr>
        <xdr:cNvPr id="7" name="图表 6" descr="显示计划成本与实际成本的柱形图">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390525</xdr:colOff>
      <xdr:row>13</xdr:row>
      <xdr:rowOff>19049</xdr:rowOff>
    </xdr:from>
    <xdr:to>
      <xdr:col>8</xdr:col>
      <xdr:colOff>578400</xdr:colOff>
      <xdr:row>38</xdr:row>
      <xdr:rowOff>104775</xdr:rowOff>
    </xdr:to>
    <xdr:graphicFrame macro="">
      <xdr:nvGraphicFramePr>
        <xdr:cNvPr id="8" name="图表 7" descr="显示计划工时与实际工时的柱形图">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28</xdr:col>
      <xdr:colOff>285750</xdr:colOff>
      <xdr:row>15</xdr:row>
      <xdr:rowOff>171450</xdr:rowOff>
    </xdr:to>
    <xdr:sp macro="" textlink="">
      <xdr:nvSpPr>
        <xdr:cNvPr id="3" name="矩形 2" descr="INFO:To add a row, select the bottom-right most cell in the body of the table (not the totals row) and press Tab, or press SHIFT and then F10 within table where you want the row inserted and select Insert | Table Rows Above/Below.&#10;Be sure all unused rows are deleted, as the PROJECT TOTALS PivotTable will use all of the tables cells, and otherwise would give erroneous results.&#10;To delete this info tip, select any edge and press Delete.&#10;">
          <a:extLst>
            <a:ext uri="{FF2B5EF4-FFF2-40B4-BE49-F238E27FC236}">
              <a16:creationId xmlns:a16="http://schemas.microsoft.com/office/drawing/2014/main" id="{00000000-0008-0000-0100-000003000000}"/>
            </a:ext>
          </a:extLst>
        </xdr:cNvPr>
        <xdr:cNvSpPr/>
      </xdr:nvSpPr>
      <xdr:spPr>
        <a:xfrm>
          <a:off x="10734675" y="447675"/>
          <a:ext cx="3028950" cy="3400425"/>
        </a:xfrm>
        <a:prstGeom prst="rect">
          <a:avLst/>
        </a:prstGeom>
        <a:solidFill>
          <a:schemeClr val="accent2">
            <a:lumMod val="20000"/>
            <a:lumOff val="80000"/>
          </a:schemeClr>
        </a:solidFill>
        <a:ln w="19050">
          <a:solidFill>
            <a:schemeClr val="accent2"/>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zh-cn" sz="1800">
              <a:solidFill>
                <a:schemeClr val="tx1">
                  <a:lumMod val="65000"/>
                  <a:lumOff val="35000"/>
                </a:schemeClr>
              </a:solidFill>
              <a:latin typeface="Microsoft YaHei UI" panose="020B0503020204020204" pitchFamily="34" charset="-122"/>
              <a:ea typeface="Microsoft YaHei UI" panose="020B0503020204020204" pitchFamily="34" charset="-122"/>
            </a:rPr>
            <a:t>信息</a:t>
          </a:r>
        </a:p>
        <a:p>
          <a:pPr algn="l" rtl="0"/>
          <a:endParaRPr lang="en-US" sz="1100">
            <a:solidFill>
              <a:schemeClr val="tx1">
                <a:lumMod val="65000"/>
                <a:lumOff val="35000"/>
              </a:schemeClr>
            </a:solidFill>
            <a:latin typeface="Microsoft YaHei UI" panose="020B0503020204020204" pitchFamily="34" charset="-122"/>
            <a:ea typeface="Microsoft YaHei UI" panose="020B0503020204020204" pitchFamily="34" charset="-122"/>
          </a:endParaRPr>
        </a:p>
        <a:p>
          <a:pPr algn="l" rtl="0"/>
          <a:r>
            <a:rPr lang="zh-cn" sz="1100">
              <a:solidFill>
                <a:schemeClr val="tx1">
                  <a:lumMod val="65000"/>
                  <a:lumOff val="35000"/>
                </a:schemeClr>
              </a:solidFill>
              <a:latin typeface="Microsoft YaHei UI" panose="020B0503020204020204" pitchFamily="34" charset="-122"/>
              <a:ea typeface="Microsoft YaHei UI" panose="020B0503020204020204" pitchFamily="34" charset="-122"/>
            </a:rPr>
            <a:t>若要添加一行，请选择</a:t>
          </a:r>
          <a:r>
            <a:rPr lang="zh-cn" sz="1100" baseline="0">
              <a:solidFill>
                <a:schemeClr val="tx1">
                  <a:lumMod val="65000"/>
                  <a:lumOff val="35000"/>
                </a:schemeClr>
              </a:solidFill>
              <a:latin typeface="Microsoft YaHei UI" panose="020B0503020204020204" pitchFamily="34" charset="-122"/>
              <a:ea typeface="Microsoft YaHei UI" panose="020B0503020204020204" pitchFamily="34" charset="-122"/>
            </a:rPr>
            <a:t>该表主体（不是汇总行）最右下方的单元格，在想要插入行的位置在表格内按 SHIFT+F10 键，然后选择“在上方/下方插入 | 表行”。</a:t>
          </a:r>
        </a:p>
        <a:p>
          <a:pPr algn="l" rtl="0"/>
          <a:endParaRPr lang="en-US" sz="1100" baseline="0">
            <a:solidFill>
              <a:schemeClr val="tx1">
                <a:lumMod val="65000"/>
                <a:lumOff val="35000"/>
              </a:schemeClr>
            </a:solidFill>
            <a:latin typeface="Microsoft YaHei UI" panose="020B0503020204020204" pitchFamily="34" charset="-122"/>
            <a:ea typeface="Microsoft YaHei UI" panose="020B0503020204020204" pitchFamily="34" charset="-122"/>
          </a:endParaRPr>
        </a:p>
        <a:p>
          <a:pPr algn="l" rtl="0"/>
          <a:r>
            <a:rPr lang="zh-cn" sz="1100" baseline="0">
              <a:solidFill>
                <a:schemeClr val="tx1">
                  <a:lumMod val="65000"/>
                  <a:lumOff val="35000"/>
                </a:schemeClr>
              </a:solidFill>
              <a:latin typeface="Microsoft YaHei UI" panose="020B0503020204020204" pitchFamily="34" charset="-122"/>
              <a:ea typeface="Microsoft YaHei UI" panose="020B0503020204020204" pitchFamily="34" charset="-122"/>
            </a:rPr>
            <a:t>请确保已删除所有未使用的行，因为“项目汇总”数据透视表将使用所有表格单元格，如未删除，则可能会出现错误结果。</a:t>
          </a:r>
        </a:p>
        <a:p>
          <a:pPr algn="l" rtl="0"/>
          <a:endParaRPr lang="en-US" sz="1100" baseline="0">
            <a:solidFill>
              <a:schemeClr val="tx1">
                <a:lumMod val="65000"/>
                <a:lumOff val="35000"/>
              </a:schemeClr>
            </a:solidFill>
            <a:latin typeface="Microsoft YaHei UI" panose="020B0503020204020204" pitchFamily="34" charset="-122"/>
            <a:ea typeface="Microsoft YaHei UI" panose="020B0503020204020204" pitchFamily="34" charset="-122"/>
          </a:endParaRPr>
        </a:p>
        <a:p>
          <a:pPr algn="l" rtl="0"/>
          <a:r>
            <a:rPr lang="zh-cn" sz="1100" baseline="0">
              <a:solidFill>
                <a:schemeClr val="tx1">
                  <a:lumMod val="65000"/>
                  <a:lumOff val="35000"/>
                </a:schemeClr>
              </a:solidFill>
              <a:latin typeface="Microsoft YaHei UI" panose="020B0503020204020204" pitchFamily="34" charset="-122"/>
              <a:ea typeface="Microsoft YaHei UI" panose="020B0503020204020204" pitchFamily="34" charset="-122"/>
            </a:rPr>
            <a:t>若要删除此信息提示，请选择任意边缘，然后按“Delete”。</a:t>
          </a:r>
          <a:endParaRPr lang="en-US" sz="1100">
            <a:solidFill>
              <a:schemeClr val="tx1">
                <a:lumMod val="65000"/>
                <a:lumOff val="35000"/>
              </a:schemeClr>
            </a:solidFill>
            <a:latin typeface="Microsoft YaHei UI" panose="020B0503020204020204" pitchFamily="34" charset="-122"/>
            <a:ea typeface="Microsoft YaHei UI" panose="020B0503020204020204" pitchFamily="34" charset="-122"/>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15</xdr:col>
      <xdr:colOff>0</xdr:colOff>
      <xdr:row>3</xdr:row>
      <xdr:rowOff>0</xdr:rowOff>
    </xdr:from>
    <xdr:to>
      <xdr:col>19</xdr:col>
      <xdr:colOff>285750</xdr:colOff>
      <xdr:row>16</xdr:row>
      <xdr:rowOff>76200</xdr:rowOff>
    </xdr:to>
    <xdr:sp macro="" textlink="">
      <xdr:nvSpPr>
        <xdr:cNvPr id="2" name="矩形 1" descr="INFO: This PivotTable will not refresh automatically.  To refresh it, select it (any cell within the PivotTable), on the PIVOTTABLE TOOLS | ANALYZE ribbon tab press Refresh.  Or press SHIFT + F10 by selecting the PivotTable and select Refresh.&#10;To delete this info tip, select any edge and press Delete&#10;">
          <a:extLst>
            <a:ext uri="{FF2B5EF4-FFF2-40B4-BE49-F238E27FC236}">
              <a16:creationId xmlns:a16="http://schemas.microsoft.com/office/drawing/2014/main" id="{00000000-0008-0000-0200-000002000000}"/>
            </a:ext>
          </a:extLst>
        </xdr:cNvPr>
        <xdr:cNvSpPr/>
      </xdr:nvSpPr>
      <xdr:spPr>
        <a:xfrm>
          <a:off x="10334625" y="952500"/>
          <a:ext cx="3028950" cy="2914650"/>
        </a:xfrm>
        <a:prstGeom prst="rect">
          <a:avLst/>
        </a:prstGeom>
        <a:solidFill>
          <a:schemeClr val="accent2">
            <a:lumMod val="20000"/>
            <a:lumOff val="80000"/>
          </a:schemeClr>
        </a:solidFill>
        <a:ln w="19050">
          <a:solidFill>
            <a:schemeClr val="accent2">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zh-cn" sz="1800">
              <a:solidFill>
                <a:schemeClr val="tx1">
                  <a:lumMod val="65000"/>
                  <a:lumOff val="35000"/>
                </a:schemeClr>
              </a:solidFill>
              <a:latin typeface="Microsoft YaHei UI" panose="020B0503020204020204" pitchFamily="34" charset="-122"/>
              <a:ea typeface="Microsoft YaHei UI" panose="020B0503020204020204" pitchFamily="34" charset="-122"/>
            </a:rPr>
            <a:t>信息</a:t>
          </a:r>
        </a:p>
        <a:p>
          <a:pPr algn="l" rtl="0"/>
          <a:endParaRPr lang="en-US" sz="1100">
            <a:solidFill>
              <a:schemeClr val="tx1">
                <a:lumMod val="65000"/>
                <a:lumOff val="35000"/>
              </a:schemeClr>
            </a:solidFill>
            <a:latin typeface="Microsoft YaHei UI" panose="020B0503020204020204" pitchFamily="34" charset="-122"/>
            <a:ea typeface="Microsoft YaHei UI" panose="020B0503020204020204" pitchFamily="34" charset="-122"/>
          </a:endParaRPr>
        </a:p>
        <a:p>
          <a:pPr algn="l" rtl="0"/>
          <a:r>
            <a:rPr lang="zh-cn" sz="1100">
              <a:solidFill>
                <a:schemeClr val="tx1">
                  <a:lumMod val="65000"/>
                  <a:lumOff val="35000"/>
                </a:schemeClr>
              </a:solidFill>
              <a:latin typeface="Microsoft YaHei UI" panose="020B0503020204020204" pitchFamily="34" charset="-122"/>
              <a:ea typeface="Microsoft YaHei UI" panose="020B0503020204020204" pitchFamily="34" charset="-122"/>
            </a:rPr>
            <a:t>此数据透视表将不会自动刷新。若要刷新，请选中</a:t>
          </a:r>
          <a:r>
            <a:rPr lang="zh-cn" sz="1100" baseline="0">
              <a:solidFill>
                <a:schemeClr val="tx1">
                  <a:lumMod val="65000"/>
                  <a:lumOff val="35000"/>
                </a:schemeClr>
              </a:solidFill>
              <a:latin typeface="Microsoft YaHei UI" panose="020B0503020204020204" pitchFamily="34" charset="-122"/>
              <a:ea typeface="Microsoft YaHei UI" panose="020B0503020204020204" pitchFamily="34" charset="-122"/>
            </a:rPr>
            <a:t>它（数据透视表中的所有单元格），在“数据透视表工具 | 分析”功能区选项卡上，按“刷新”。或者在数据透视表中按 SHIFT+F10，然后再选择“刷新”。</a:t>
          </a:r>
        </a:p>
        <a:p>
          <a:pPr algn="l" rtl="0"/>
          <a:endParaRPr lang="en-US" sz="1100" baseline="0">
            <a:solidFill>
              <a:schemeClr val="tx1">
                <a:lumMod val="65000"/>
                <a:lumOff val="35000"/>
              </a:schemeClr>
            </a:solidFill>
            <a:latin typeface="Microsoft YaHei UI" panose="020B0503020204020204" pitchFamily="34" charset="-122"/>
            <a:ea typeface="Microsoft YaHei UI" panose="020B0503020204020204" pitchFamily="34" charset="-122"/>
          </a:endParaRPr>
        </a:p>
        <a:p>
          <a:pPr algn="l" rtl="0"/>
          <a:r>
            <a:rPr lang="zh-cn" sz="1100" baseline="0">
              <a:solidFill>
                <a:schemeClr val="tx1">
                  <a:lumMod val="65000"/>
                  <a:lumOff val="35000"/>
                </a:schemeClr>
              </a:solidFill>
              <a:latin typeface="Microsoft YaHei UI" panose="020B0503020204020204" pitchFamily="34" charset="-122"/>
              <a:ea typeface="Microsoft YaHei UI" panose="020B0503020204020204" pitchFamily="34" charset="-122"/>
            </a:rPr>
            <a:t>若要删除此信息提示，请选择任意边缘，然后按“Delete”。</a:t>
          </a:r>
          <a:endParaRPr lang="en-US" sz="1100">
            <a:solidFill>
              <a:schemeClr val="tx1">
                <a:lumMod val="65000"/>
                <a:lumOff val="35000"/>
              </a:schemeClr>
            </a:solidFill>
            <a:latin typeface="Microsoft YaHei UI" panose="020B0503020204020204" pitchFamily="34" charset="-122"/>
            <a:ea typeface="Microsoft YaHei UI" panose="020B0503020204020204" pitchFamily="34" charset="-122"/>
          </a:endParaRP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akia Lu" refreshedDate="43535.419570370374" createdVersion="5" refreshedVersion="6" minRefreshableVersion="3" recordCount="5" xr:uid="{00000000-000A-0000-FFFF-FFFF00000000}">
  <cacheSource type="worksheet">
    <worksheetSource name="详细信息"/>
  </cacheSource>
  <cacheFields count="22">
    <cacheField name="项目名称" numFmtId="0">
      <sharedItems count="5">
        <s v="项目 1"/>
        <s v="项目 2"/>
        <s v="项目 3"/>
        <s v="项目 4"/>
        <s v="项目 5"/>
      </sharedItems>
    </cacheField>
    <cacheField name="项目类型" numFmtId="0">
      <sharedItems/>
    </cacheField>
    <cacheField name="估计开始时间" numFmtId="14">
      <sharedItems containsSemiMixedTypes="0" containsNonDate="0" containsDate="1" containsString="0" minDate="2019-03-11T00:00:00" maxDate="2019-10-18T00:00:00"/>
    </cacheField>
    <cacheField name="估计完成时间" numFmtId="14">
      <sharedItems containsSemiMixedTypes="0" containsNonDate="0" containsDate="1" containsString="0" minDate="2019-05-10T00:00:00" maxDate="2019-11-17T00:00:00"/>
    </cacheField>
    <cacheField name="实际开始时间" numFmtId="14">
      <sharedItems containsSemiMixedTypes="0" containsNonDate="0" containsDate="1" containsString="0" minDate="2019-03-21T00:00:00" maxDate="2019-10-28T00:00:00"/>
    </cacheField>
    <cacheField name="实际完成时间" numFmtId="14">
      <sharedItems containsSemiMixedTypes="0" containsNonDate="0" containsDate="1" containsString="0" minDate="2019-05-15T00:00:00" maxDate="2019-11-26T00:00:00"/>
    </cacheField>
    <cacheField name="估计工时" numFmtId="0">
      <sharedItems containsSemiMixedTypes="0" containsString="0" containsNumber="1" containsInteger="1" minValue="150" maxValue="500"/>
    </cacheField>
    <cacheField name="实际工时" numFmtId="0">
      <sharedItems containsSemiMixedTypes="0" containsString="0" containsNumber="1" containsInteger="1" minValue="145" maxValue="500"/>
    </cacheField>
    <cacheField name="估计工期" numFmtId="0">
      <sharedItems containsSemiMixedTypes="0" containsString="0" containsNumber="1" containsInteger="1" minValue="0" maxValue="69"/>
    </cacheField>
    <cacheField name="实际工期" numFmtId="0">
      <sharedItems containsSemiMixedTypes="0" containsString="0" containsNumber="1" containsInteger="1" minValue="0" maxValue="69"/>
    </cacheField>
    <cacheField name="普通合伙人" numFmtId="164">
      <sharedItems containsSemiMixedTypes="0" containsString="0" containsNumber="1" containsInteger="1" minValue="5250" maxValue="35000"/>
    </cacheField>
    <cacheField name="商业律师" numFmtId="164">
      <sharedItems containsSemiMixedTypes="0" containsString="0" containsNumber="1" containsInteger="1" minValue="0" maxValue="40000"/>
    </cacheField>
    <cacheField name="辩护律师" numFmtId="164">
      <sharedItems containsSemiMixedTypes="0" containsString="0" containsNumber="1" containsInteger="1" minValue="0" maxValue="75000"/>
    </cacheField>
    <cacheField name="知识产权律师" numFmtId="164">
      <sharedItems containsSemiMixedTypes="0" containsString="0" containsNumber="1" containsInteger="1" minValue="0" maxValue="24750"/>
    </cacheField>
    <cacheField name="破产律师" numFmtId="164">
      <sharedItems containsSemiMixedTypes="0" containsString="0" containsNumber="1" containsInteger="1" minValue="0" maxValue="0"/>
    </cacheField>
    <cacheField name="管理人员" numFmtId="164">
      <sharedItems containsSemiMixedTypes="0" containsString="0" containsNumber="1" containsInteger="1" minValue="5625" maxValue="20000"/>
    </cacheField>
    <cacheField name="普通合伙人 2" numFmtId="164">
      <sharedItems containsSemiMixedTypes="0" containsString="0" containsNumber="1" containsInteger="1" minValue="5075" maxValue="35000"/>
    </cacheField>
    <cacheField name="商业律师 2" numFmtId="164">
      <sharedItems containsSemiMixedTypes="0" containsString="0" containsNumber="1" containsInteger="1" minValue="0" maxValue="39000"/>
    </cacheField>
    <cacheField name="辩护律师 2" numFmtId="164">
      <sharedItems containsSemiMixedTypes="0" containsString="0" containsNumber="1" containsInteger="1" minValue="0" maxValue="75000"/>
    </cacheField>
    <cacheField name="知识产权律师 2" numFmtId="164">
      <sharedItems containsSemiMixedTypes="0" containsString="0" containsNumber="1" containsInteger="1" minValue="0" maxValue="23925"/>
    </cacheField>
    <cacheField name="破产律师 2" numFmtId="164">
      <sharedItems containsSemiMixedTypes="0" containsString="0" containsNumber="1" containsInteger="1" minValue="0" maxValue="0"/>
    </cacheField>
    <cacheField name="管理人员 2" numFmtId="164">
      <sharedItems containsSemiMixedTypes="0" containsString="0" containsNumber="1" minValue="5437.5" maxValue="195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s v="公司成立"/>
    <d v="2019-03-11T00:00:00"/>
    <d v="2019-05-10T00:00:00"/>
    <d v="2019-03-21T00:00:00"/>
    <d v="2019-05-15T00:00:00"/>
    <n v="200"/>
    <n v="220"/>
    <n v="59"/>
    <n v="54"/>
    <n v="7000"/>
    <n v="20000"/>
    <n v="0"/>
    <n v="0"/>
    <n v="0"/>
    <n v="12500"/>
    <n v="7700"/>
    <n v="22000"/>
    <n v="0"/>
    <n v="0"/>
    <n v="0"/>
    <n v="13750"/>
  </r>
  <r>
    <x v="1"/>
    <s v="业务并购"/>
    <d v="2019-04-10T00:00:00"/>
    <d v="2019-06-19T00:00:00"/>
    <d v="2019-04-20T00:00:00"/>
    <d v="2019-06-29T00:00:00"/>
    <n v="400"/>
    <n v="390"/>
    <n v="69"/>
    <n v="69"/>
    <n v="14000"/>
    <n v="40000"/>
    <n v="0"/>
    <n v="11000"/>
    <n v="0"/>
    <n v="20000"/>
    <n v="13650"/>
    <n v="39000"/>
    <n v="0"/>
    <n v="10725"/>
    <n v="0"/>
    <n v="19500"/>
  </r>
  <r>
    <x v="2"/>
    <s v="产品责任抗辩"/>
    <d v="2019-08-08T00:00:00"/>
    <d v="2019-08-08T00:00:00"/>
    <d v="2019-08-08T00:00:00"/>
    <d v="2019-08-28T00:00:00"/>
    <n v="500"/>
    <n v="500"/>
    <n v="0"/>
    <n v="20"/>
    <n v="35000"/>
    <n v="0"/>
    <n v="75000"/>
    <n v="0"/>
    <n v="0"/>
    <n v="18750"/>
    <n v="35000"/>
    <n v="0"/>
    <n v="75000"/>
    <n v="0"/>
    <n v="0"/>
    <n v="18750"/>
  </r>
  <r>
    <x v="3"/>
    <s v="专利申请"/>
    <d v="2019-09-27T00:00:00"/>
    <d v="2019-10-27T00:00:00"/>
    <d v="2019-10-27T00:00:00"/>
    <d v="2019-10-27T00:00:00"/>
    <n v="150"/>
    <n v="145"/>
    <n v="30"/>
    <n v="0"/>
    <n v="5250"/>
    <n v="0"/>
    <n v="0"/>
    <n v="24750"/>
    <n v="0"/>
    <n v="5625"/>
    <n v="5075"/>
    <n v="0"/>
    <n v="0"/>
    <n v="23925"/>
    <n v="0"/>
    <n v="5437.5"/>
  </r>
  <r>
    <x v="4"/>
    <s v="员工诉讼"/>
    <d v="2019-10-17T00:00:00"/>
    <d v="2019-11-16T00:00:00"/>
    <d v="2019-10-27T00:00:00"/>
    <d v="2019-11-25T00:00:00"/>
    <n v="250"/>
    <n v="255"/>
    <n v="29"/>
    <n v="28"/>
    <n v="17500"/>
    <n v="6250"/>
    <n v="30000"/>
    <n v="0"/>
    <n v="0"/>
    <n v="9375"/>
    <n v="17850"/>
    <n v="6375"/>
    <n v="30600"/>
    <n v="0"/>
    <n v="0"/>
    <n v="956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Totals" cacheId="3"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4">
  <location ref="B5:N11" firstHeaderRow="0" firstDataRow="1" firstDataCol="1"/>
  <pivotFields count="22">
    <pivotField axis="axisRow" compact="0" outline="0" showAll="0">
      <items count="6">
        <item x="0"/>
        <item x="1"/>
        <item x="2"/>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1">
    <field x="0"/>
  </rowFields>
  <rowItems count="6">
    <i>
      <x/>
    </i>
    <i>
      <x v="1"/>
    </i>
    <i>
      <x v="2"/>
    </i>
    <i>
      <x v="3"/>
    </i>
    <i>
      <x v="4"/>
    </i>
    <i t="grand">
      <x/>
    </i>
  </rowItems>
  <colFields count="1">
    <field x="-2"/>
  </colFields>
  <colItems count="12">
    <i>
      <x/>
    </i>
    <i i="1">
      <x v="1"/>
    </i>
    <i i="2">
      <x v="2"/>
    </i>
    <i i="3">
      <x v="3"/>
    </i>
    <i i="4">
      <x v="4"/>
    </i>
    <i i="5">
      <x v="5"/>
    </i>
    <i i="6">
      <x v="6"/>
    </i>
    <i i="7">
      <x v="7"/>
    </i>
    <i i="8">
      <x v="8"/>
    </i>
    <i i="9">
      <x v="9"/>
    </i>
    <i i="10">
      <x v="10"/>
    </i>
    <i i="11">
      <x v="11"/>
    </i>
  </colItems>
  <dataFields count="12">
    <dataField name="普通合伙人 " fld="10" baseField="0" baseItem="1" numFmtId="165"/>
    <dataField name="商业 " fld="11" baseField="0" baseItem="1" numFmtId="165"/>
    <dataField name="辩护律师 " fld="12" baseField="0" baseItem="1" numFmtId="165"/>
    <dataField name="知识产权 " fld="13" baseField="0" baseItem="1" numFmtId="165"/>
    <dataField name="破产 " fld="14" baseField="0" baseItem="1" numFmtId="165"/>
    <dataField name="管理人员 " fld="15" baseField="0" baseItem="1" numFmtId="165"/>
    <dataField name="普通合伙人  " fld="16" baseField="0" baseItem="2" numFmtId="165"/>
    <dataField name="商业  " fld="17" baseField="0" baseItem="1" numFmtId="165"/>
    <dataField name="辩护律师  " fld="18" baseField="0" baseItem="1" numFmtId="165"/>
    <dataField name="破产  " fld="19" baseField="0" baseItem="1" numFmtId="165"/>
    <dataField name="知识产权  " fld="20" baseField="0" baseItem="1" numFmtId="165"/>
    <dataField name="管理人员  " fld="21" baseField="0" baseItem="1" numFmtId="165"/>
  </dataFields>
  <formats count="91">
    <format dxfId="181">
      <pivotArea dataOnly="0" labelOnly="1" outline="0" fieldPosition="0">
        <references count="1">
          <reference field="4294967294" count="12">
            <x v="0"/>
            <x v="1"/>
            <x v="2"/>
            <x v="3"/>
            <x v="4"/>
            <x v="5"/>
            <x v="6"/>
            <x v="7"/>
            <x v="8"/>
            <x v="9"/>
            <x v="10"/>
            <x v="11"/>
          </reference>
        </references>
      </pivotArea>
    </format>
    <format dxfId="180">
      <pivotArea outline="0" fieldPosition="0">
        <references count="2">
          <reference field="4294967294" count="1" selected="0">
            <x v="0"/>
          </reference>
          <reference field="0" count="1" selected="0">
            <x v="0"/>
          </reference>
        </references>
      </pivotArea>
    </format>
    <format dxfId="179">
      <pivotArea outline="0" fieldPosition="0">
        <references count="2">
          <reference field="4294967294" count="1" selected="0">
            <x v="1"/>
          </reference>
          <reference field="0" count="1" selected="0">
            <x v="0"/>
          </reference>
        </references>
      </pivotArea>
    </format>
    <format dxfId="178">
      <pivotArea outline="0" fieldPosition="0">
        <references count="2">
          <reference field="4294967294" count="1" selected="0">
            <x v="2"/>
          </reference>
          <reference field="0" count="1" selected="0">
            <x v="0"/>
          </reference>
        </references>
      </pivotArea>
    </format>
    <format dxfId="177">
      <pivotArea outline="0" fieldPosition="0">
        <references count="2">
          <reference field="4294967294" count="1" selected="0">
            <x v="3"/>
          </reference>
          <reference field="0" count="1" selected="0">
            <x v="0"/>
          </reference>
        </references>
      </pivotArea>
    </format>
    <format dxfId="176">
      <pivotArea outline="0" fieldPosition="0">
        <references count="2">
          <reference field="4294967294" count="1" selected="0">
            <x v="4"/>
          </reference>
          <reference field="0" count="1" selected="0">
            <x v="0"/>
          </reference>
        </references>
      </pivotArea>
    </format>
    <format dxfId="175">
      <pivotArea outline="0" fieldPosition="0">
        <references count="2">
          <reference field="4294967294" count="1" selected="0">
            <x v="5"/>
          </reference>
          <reference field="0" count="1" selected="0">
            <x v="0"/>
          </reference>
        </references>
      </pivotArea>
    </format>
    <format dxfId="174">
      <pivotArea outline="0" fieldPosition="0">
        <references count="2">
          <reference field="4294967294" count="1" selected="0">
            <x v="6"/>
          </reference>
          <reference field="0" count="1" selected="0">
            <x v="0"/>
          </reference>
        </references>
      </pivotArea>
    </format>
    <format dxfId="173">
      <pivotArea outline="0" fieldPosition="0">
        <references count="2">
          <reference field="4294967294" count="1" selected="0">
            <x v="7"/>
          </reference>
          <reference field="0" count="1" selected="0">
            <x v="0"/>
          </reference>
        </references>
      </pivotArea>
    </format>
    <format dxfId="172">
      <pivotArea outline="0" fieldPosition="0">
        <references count="2">
          <reference field="4294967294" count="1" selected="0">
            <x v="8"/>
          </reference>
          <reference field="0" count="1" selected="0">
            <x v="0"/>
          </reference>
        </references>
      </pivotArea>
    </format>
    <format dxfId="171">
      <pivotArea outline="0" fieldPosition="0">
        <references count="2">
          <reference field="4294967294" count="1" selected="0">
            <x v="9"/>
          </reference>
          <reference field="0" count="1" selected="0">
            <x v="0"/>
          </reference>
        </references>
      </pivotArea>
    </format>
    <format dxfId="170">
      <pivotArea outline="0" fieldPosition="0">
        <references count="2">
          <reference field="4294967294" count="1" selected="0">
            <x v="10"/>
          </reference>
          <reference field="0" count="1" selected="0">
            <x v="0"/>
          </reference>
        </references>
      </pivotArea>
    </format>
    <format dxfId="169">
      <pivotArea outline="0" fieldPosition="0">
        <references count="2">
          <reference field="4294967294" count="1" selected="0">
            <x v="11"/>
          </reference>
          <reference field="0" count="1" selected="0">
            <x v="0"/>
          </reference>
        </references>
      </pivotArea>
    </format>
    <format dxfId="168">
      <pivotArea outline="0" fieldPosition="0">
        <references count="2">
          <reference field="4294967294" count="1" selected="0">
            <x v="0"/>
          </reference>
          <reference field="0" count="1" selected="0">
            <x v="1"/>
          </reference>
        </references>
      </pivotArea>
    </format>
    <format dxfId="167">
      <pivotArea outline="0" fieldPosition="0">
        <references count="2">
          <reference field="4294967294" count="1" selected="0">
            <x v="1"/>
          </reference>
          <reference field="0" count="1" selected="0">
            <x v="1"/>
          </reference>
        </references>
      </pivotArea>
    </format>
    <format dxfId="166">
      <pivotArea outline="0" fieldPosition="0">
        <references count="2">
          <reference field="4294967294" count="1" selected="0">
            <x v="2"/>
          </reference>
          <reference field="0" count="1" selected="0">
            <x v="1"/>
          </reference>
        </references>
      </pivotArea>
    </format>
    <format dxfId="165">
      <pivotArea outline="0" fieldPosition="0">
        <references count="2">
          <reference field="4294967294" count="1" selected="0">
            <x v="3"/>
          </reference>
          <reference field="0" count="1" selected="0">
            <x v="1"/>
          </reference>
        </references>
      </pivotArea>
    </format>
    <format dxfId="164">
      <pivotArea outline="0" fieldPosition="0">
        <references count="2">
          <reference field="4294967294" count="1" selected="0">
            <x v="4"/>
          </reference>
          <reference field="0" count="1" selected="0">
            <x v="1"/>
          </reference>
        </references>
      </pivotArea>
    </format>
    <format dxfId="163">
      <pivotArea outline="0" fieldPosition="0">
        <references count="2">
          <reference field="4294967294" count="1" selected="0">
            <x v="5"/>
          </reference>
          <reference field="0" count="1" selected="0">
            <x v="1"/>
          </reference>
        </references>
      </pivotArea>
    </format>
    <format dxfId="162">
      <pivotArea outline="0" fieldPosition="0">
        <references count="2">
          <reference field="4294967294" count="1" selected="0">
            <x v="6"/>
          </reference>
          <reference field="0" count="1" selected="0">
            <x v="1"/>
          </reference>
        </references>
      </pivotArea>
    </format>
    <format dxfId="161">
      <pivotArea outline="0" fieldPosition="0">
        <references count="2">
          <reference field="4294967294" count="1" selected="0">
            <x v="7"/>
          </reference>
          <reference field="0" count="1" selected="0">
            <x v="1"/>
          </reference>
        </references>
      </pivotArea>
    </format>
    <format dxfId="160">
      <pivotArea outline="0" fieldPosition="0">
        <references count="2">
          <reference field="4294967294" count="1" selected="0">
            <x v="8"/>
          </reference>
          <reference field="0" count="1" selected="0">
            <x v="1"/>
          </reference>
        </references>
      </pivotArea>
    </format>
    <format dxfId="159">
      <pivotArea outline="0" fieldPosition="0">
        <references count="2">
          <reference field="4294967294" count="1" selected="0">
            <x v="9"/>
          </reference>
          <reference field="0" count="1" selected="0">
            <x v="1"/>
          </reference>
        </references>
      </pivotArea>
    </format>
    <format dxfId="158">
      <pivotArea outline="0" fieldPosition="0">
        <references count="2">
          <reference field="4294967294" count="1" selected="0">
            <x v="10"/>
          </reference>
          <reference field="0" count="1" selected="0">
            <x v="1"/>
          </reference>
        </references>
      </pivotArea>
    </format>
    <format dxfId="157">
      <pivotArea outline="0" fieldPosition="0">
        <references count="2">
          <reference field="4294967294" count="1" selected="0">
            <x v="11"/>
          </reference>
          <reference field="0" count="1" selected="0">
            <x v="1"/>
          </reference>
        </references>
      </pivotArea>
    </format>
    <format dxfId="156">
      <pivotArea outline="0" fieldPosition="0">
        <references count="2">
          <reference field="4294967294" count="1" selected="0">
            <x v="0"/>
          </reference>
          <reference field="0" count="1" selected="0">
            <x v="2"/>
          </reference>
        </references>
      </pivotArea>
    </format>
    <format dxfId="155">
      <pivotArea outline="0" fieldPosition="0">
        <references count="2">
          <reference field="4294967294" count="1" selected="0">
            <x v="1"/>
          </reference>
          <reference field="0" count="1" selected="0">
            <x v="2"/>
          </reference>
        </references>
      </pivotArea>
    </format>
    <format dxfId="154">
      <pivotArea outline="0" fieldPosition="0">
        <references count="2">
          <reference field="4294967294" count="1" selected="0">
            <x v="2"/>
          </reference>
          <reference field="0" count="1" selected="0">
            <x v="2"/>
          </reference>
        </references>
      </pivotArea>
    </format>
    <format dxfId="153">
      <pivotArea outline="0" fieldPosition="0">
        <references count="2">
          <reference field="4294967294" count="1" selected="0">
            <x v="3"/>
          </reference>
          <reference field="0" count="1" selected="0">
            <x v="2"/>
          </reference>
        </references>
      </pivotArea>
    </format>
    <format dxfId="152">
      <pivotArea outline="0" fieldPosition="0">
        <references count="2">
          <reference field="4294967294" count="1" selected="0">
            <x v="4"/>
          </reference>
          <reference field="0" count="1" selected="0">
            <x v="2"/>
          </reference>
        </references>
      </pivotArea>
    </format>
    <format dxfId="151">
      <pivotArea outline="0" fieldPosition="0">
        <references count="2">
          <reference field="4294967294" count="1" selected="0">
            <x v="5"/>
          </reference>
          <reference field="0" count="1" selected="0">
            <x v="2"/>
          </reference>
        </references>
      </pivotArea>
    </format>
    <format dxfId="150">
      <pivotArea outline="0" fieldPosition="0">
        <references count="2">
          <reference field="4294967294" count="1" selected="0">
            <x v="6"/>
          </reference>
          <reference field="0" count="1" selected="0">
            <x v="2"/>
          </reference>
        </references>
      </pivotArea>
    </format>
    <format dxfId="149">
      <pivotArea outline="0" fieldPosition="0">
        <references count="2">
          <reference field="4294967294" count="1" selected="0">
            <x v="7"/>
          </reference>
          <reference field="0" count="1" selected="0">
            <x v="2"/>
          </reference>
        </references>
      </pivotArea>
    </format>
    <format dxfId="148">
      <pivotArea outline="0" fieldPosition="0">
        <references count="2">
          <reference field="4294967294" count="1" selected="0">
            <x v="8"/>
          </reference>
          <reference field="0" count="1" selected="0">
            <x v="2"/>
          </reference>
        </references>
      </pivotArea>
    </format>
    <format dxfId="147">
      <pivotArea outline="0" fieldPosition="0">
        <references count="2">
          <reference field="4294967294" count="1" selected="0">
            <x v="9"/>
          </reference>
          <reference field="0" count="1" selected="0">
            <x v="2"/>
          </reference>
        </references>
      </pivotArea>
    </format>
    <format dxfId="146">
      <pivotArea outline="0" fieldPosition="0">
        <references count="2">
          <reference field="4294967294" count="1" selected="0">
            <x v="10"/>
          </reference>
          <reference field="0" count="1" selected="0">
            <x v="2"/>
          </reference>
        </references>
      </pivotArea>
    </format>
    <format dxfId="145">
      <pivotArea outline="0" fieldPosition="0">
        <references count="2">
          <reference field="4294967294" count="1" selected="0">
            <x v="11"/>
          </reference>
          <reference field="0" count="1" selected="0">
            <x v="2"/>
          </reference>
        </references>
      </pivotArea>
    </format>
    <format dxfId="144">
      <pivotArea outline="0" fieldPosition="0">
        <references count="2">
          <reference field="4294967294" count="1" selected="0">
            <x v="0"/>
          </reference>
          <reference field="0" count="1" selected="0">
            <x v="3"/>
          </reference>
        </references>
      </pivotArea>
    </format>
    <format dxfId="143">
      <pivotArea outline="0" fieldPosition="0">
        <references count="2">
          <reference field="4294967294" count="1" selected="0">
            <x v="1"/>
          </reference>
          <reference field="0" count="1" selected="0">
            <x v="3"/>
          </reference>
        </references>
      </pivotArea>
    </format>
    <format dxfId="142">
      <pivotArea outline="0" fieldPosition="0">
        <references count="2">
          <reference field="4294967294" count="1" selected="0">
            <x v="2"/>
          </reference>
          <reference field="0" count="1" selected="0">
            <x v="3"/>
          </reference>
        </references>
      </pivotArea>
    </format>
    <format dxfId="141">
      <pivotArea outline="0" fieldPosition="0">
        <references count="2">
          <reference field="4294967294" count="1" selected="0">
            <x v="3"/>
          </reference>
          <reference field="0" count="1" selected="0">
            <x v="3"/>
          </reference>
        </references>
      </pivotArea>
    </format>
    <format dxfId="140">
      <pivotArea outline="0" fieldPosition="0">
        <references count="2">
          <reference field="4294967294" count="1" selected="0">
            <x v="4"/>
          </reference>
          <reference field="0" count="1" selected="0">
            <x v="3"/>
          </reference>
        </references>
      </pivotArea>
    </format>
    <format dxfId="139">
      <pivotArea outline="0" fieldPosition="0">
        <references count="2">
          <reference field="4294967294" count="1" selected="0">
            <x v="5"/>
          </reference>
          <reference field="0" count="1" selected="0">
            <x v="3"/>
          </reference>
        </references>
      </pivotArea>
    </format>
    <format dxfId="138">
      <pivotArea outline="0" fieldPosition="0">
        <references count="2">
          <reference field="4294967294" count="1" selected="0">
            <x v="6"/>
          </reference>
          <reference field="0" count="1" selected="0">
            <x v="3"/>
          </reference>
        </references>
      </pivotArea>
    </format>
    <format dxfId="137">
      <pivotArea outline="0" fieldPosition="0">
        <references count="2">
          <reference field="4294967294" count="1" selected="0">
            <x v="7"/>
          </reference>
          <reference field="0" count="1" selected="0">
            <x v="3"/>
          </reference>
        </references>
      </pivotArea>
    </format>
    <format dxfId="136">
      <pivotArea outline="0" fieldPosition="0">
        <references count="2">
          <reference field="4294967294" count="1" selected="0">
            <x v="8"/>
          </reference>
          <reference field="0" count="1" selected="0">
            <x v="3"/>
          </reference>
        </references>
      </pivotArea>
    </format>
    <format dxfId="135">
      <pivotArea outline="0" fieldPosition="0">
        <references count="2">
          <reference field="4294967294" count="1" selected="0">
            <x v="9"/>
          </reference>
          <reference field="0" count="1" selected="0">
            <x v="3"/>
          </reference>
        </references>
      </pivotArea>
    </format>
    <format dxfId="134">
      <pivotArea outline="0" fieldPosition="0">
        <references count="2">
          <reference field="4294967294" count="1" selected="0">
            <x v="10"/>
          </reference>
          <reference field="0" count="1" selected="0">
            <x v="3"/>
          </reference>
        </references>
      </pivotArea>
    </format>
    <format dxfId="133">
      <pivotArea outline="0" fieldPosition="0">
        <references count="2">
          <reference field="4294967294" count="1" selected="0">
            <x v="11"/>
          </reference>
          <reference field="0" count="1" selected="0">
            <x v="3"/>
          </reference>
        </references>
      </pivotArea>
    </format>
    <format dxfId="132">
      <pivotArea outline="0" fieldPosition="0">
        <references count="2">
          <reference field="4294967294" count="1" selected="0">
            <x v="0"/>
          </reference>
          <reference field="0" count="1" selected="0">
            <x v="4"/>
          </reference>
        </references>
      </pivotArea>
    </format>
    <format dxfId="131">
      <pivotArea outline="0" fieldPosition="0">
        <references count="2">
          <reference field="4294967294" count="1" selected="0">
            <x v="1"/>
          </reference>
          <reference field="0" count="1" selected="0">
            <x v="4"/>
          </reference>
        </references>
      </pivotArea>
    </format>
    <format dxfId="130">
      <pivotArea outline="0" fieldPosition="0">
        <references count="2">
          <reference field="4294967294" count="1" selected="0">
            <x v="2"/>
          </reference>
          <reference field="0" count="1" selected="0">
            <x v="4"/>
          </reference>
        </references>
      </pivotArea>
    </format>
    <format dxfId="129">
      <pivotArea outline="0" fieldPosition="0">
        <references count="2">
          <reference field="4294967294" count="1" selected="0">
            <x v="3"/>
          </reference>
          <reference field="0" count="1" selected="0">
            <x v="4"/>
          </reference>
        </references>
      </pivotArea>
    </format>
    <format dxfId="128">
      <pivotArea outline="0" fieldPosition="0">
        <references count="2">
          <reference field="4294967294" count="1" selected="0">
            <x v="4"/>
          </reference>
          <reference field="0" count="1" selected="0">
            <x v="4"/>
          </reference>
        </references>
      </pivotArea>
    </format>
    <format dxfId="127">
      <pivotArea outline="0" fieldPosition="0">
        <references count="2">
          <reference field="4294967294" count="1" selected="0">
            <x v="5"/>
          </reference>
          <reference field="0" count="1" selected="0">
            <x v="4"/>
          </reference>
        </references>
      </pivotArea>
    </format>
    <format dxfId="126">
      <pivotArea outline="0" fieldPosition="0">
        <references count="2">
          <reference field="4294967294" count="1" selected="0">
            <x v="6"/>
          </reference>
          <reference field="0" count="1" selected="0">
            <x v="4"/>
          </reference>
        </references>
      </pivotArea>
    </format>
    <format dxfId="125">
      <pivotArea outline="0" fieldPosition="0">
        <references count="2">
          <reference field="4294967294" count="1" selected="0">
            <x v="7"/>
          </reference>
          <reference field="0" count="1" selected="0">
            <x v="4"/>
          </reference>
        </references>
      </pivotArea>
    </format>
    <format dxfId="124">
      <pivotArea outline="0" fieldPosition="0">
        <references count="2">
          <reference field="4294967294" count="1" selected="0">
            <x v="8"/>
          </reference>
          <reference field="0" count="1" selected="0">
            <x v="4"/>
          </reference>
        </references>
      </pivotArea>
    </format>
    <format dxfId="123">
      <pivotArea outline="0" fieldPosition="0">
        <references count="2">
          <reference field="4294967294" count="1" selected="0">
            <x v="9"/>
          </reference>
          <reference field="0" count="1" selected="0">
            <x v="4"/>
          </reference>
        </references>
      </pivotArea>
    </format>
    <format dxfId="122">
      <pivotArea outline="0" fieldPosition="0">
        <references count="2">
          <reference field="4294967294" count="1" selected="0">
            <x v="10"/>
          </reference>
          <reference field="0" count="1" selected="0">
            <x v="4"/>
          </reference>
        </references>
      </pivotArea>
    </format>
    <format dxfId="121">
      <pivotArea outline="0" fieldPosition="0">
        <references count="2">
          <reference field="4294967294" count="1" selected="0">
            <x v="11"/>
          </reference>
          <reference field="0" count="1" selected="0">
            <x v="4"/>
          </reference>
        </references>
      </pivotArea>
    </format>
    <format dxfId="120">
      <pivotArea field="0" grandRow="1" outline="0" axis="axisRow" fieldPosition="0">
        <references count="1">
          <reference field="4294967294" count="1" selected="0">
            <x v="0"/>
          </reference>
        </references>
      </pivotArea>
    </format>
    <format dxfId="119">
      <pivotArea field="0" grandRow="1" outline="0" axis="axisRow" fieldPosition="0">
        <references count="1">
          <reference field="4294967294" count="1" selected="0">
            <x v="1"/>
          </reference>
        </references>
      </pivotArea>
    </format>
    <format dxfId="118">
      <pivotArea field="0" grandRow="1" outline="0" axis="axisRow" fieldPosition="0">
        <references count="1">
          <reference field="4294967294" count="1" selected="0">
            <x v="2"/>
          </reference>
        </references>
      </pivotArea>
    </format>
    <format dxfId="117">
      <pivotArea field="0" grandRow="1" outline="0" axis="axisRow" fieldPosition="0">
        <references count="1">
          <reference field="4294967294" count="1" selected="0">
            <x v="3"/>
          </reference>
        </references>
      </pivotArea>
    </format>
    <format dxfId="116">
      <pivotArea field="0" grandRow="1" outline="0" axis="axisRow" fieldPosition="0">
        <references count="1">
          <reference field="4294967294" count="1" selected="0">
            <x v="4"/>
          </reference>
        </references>
      </pivotArea>
    </format>
    <format dxfId="115">
      <pivotArea field="0" grandRow="1" outline="0" axis="axisRow" fieldPosition="0">
        <references count="1">
          <reference field="4294967294" count="1" selected="0">
            <x v="5"/>
          </reference>
        </references>
      </pivotArea>
    </format>
    <format dxfId="114">
      <pivotArea field="0" grandRow="1" outline="0" axis="axisRow" fieldPosition="0">
        <references count="1">
          <reference field="4294967294" count="1" selected="0">
            <x v="6"/>
          </reference>
        </references>
      </pivotArea>
    </format>
    <format dxfId="113">
      <pivotArea field="0" grandRow="1" outline="0" axis="axisRow" fieldPosition="0">
        <references count="1">
          <reference field="4294967294" count="1" selected="0">
            <x v="7"/>
          </reference>
        </references>
      </pivotArea>
    </format>
    <format dxfId="112">
      <pivotArea field="0" grandRow="1" outline="0" axis="axisRow" fieldPosition="0">
        <references count="1">
          <reference field="4294967294" count="1" selected="0">
            <x v="8"/>
          </reference>
        </references>
      </pivotArea>
    </format>
    <format dxfId="111">
      <pivotArea field="0" grandRow="1" outline="0" axis="axisRow" fieldPosition="0">
        <references count="1">
          <reference field="4294967294" count="1" selected="0">
            <x v="9"/>
          </reference>
        </references>
      </pivotArea>
    </format>
    <format dxfId="110">
      <pivotArea field="0" grandRow="1" outline="0" axis="axisRow" fieldPosition="0">
        <references count="1">
          <reference field="4294967294" count="1" selected="0">
            <x v="10"/>
          </reference>
        </references>
      </pivotArea>
    </format>
    <format dxfId="109">
      <pivotArea field="0" grandRow="1" outline="0" axis="axisRow" fieldPosition="0">
        <references count="1">
          <reference field="4294967294" count="1" selected="0">
            <x v="11"/>
          </reference>
        </references>
      </pivotArea>
    </format>
    <format dxfId="108">
      <pivotArea type="all" dataOnly="0" outline="0" fieldPosition="0"/>
    </format>
    <format dxfId="107">
      <pivotArea outline="0" collapsedLevelsAreSubtotals="1" fieldPosition="0"/>
    </format>
    <format dxfId="106">
      <pivotArea field="0" type="button" dataOnly="0" labelOnly="1" outline="0" axis="axisRow" fieldPosition="0"/>
    </format>
    <format dxfId="105">
      <pivotArea dataOnly="0" labelOnly="1" outline="0" fieldPosition="0">
        <references count="1">
          <reference field="0" count="0"/>
        </references>
      </pivotArea>
    </format>
    <format dxfId="104">
      <pivotArea dataOnly="0" labelOnly="1" grandRow="1" outline="0" fieldPosition="0"/>
    </format>
    <format dxfId="103">
      <pivotArea dataOnly="0" labelOnly="1" outline="0" fieldPosition="0">
        <references count="1">
          <reference field="4294967294" count="12">
            <x v="0"/>
            <x v="1"/>
            <x v="2"/>
            <x v="3"/>
            <x v="4"/>
            <x v="5"/>
            <x v="6"/>
            <x v="7"/>
            <x v="8"/>
            <x v="9"/>
            <x v="10"/>
            <x v="11"/>
          </reference>
        </references>
      </pivotArea>
    </format>
    <format dxfId="102">
      <pivotArea outline="0" fieldPosition="0">
        <references count="1">
          <reference field="4294967294" count="1">
            <x v="0"/>
          </reference>
        </references>
      </pivotArea>
    </format>
    <format dxfId="101">
      <pivotArea outline="0" fieldPosition="0">
        <references count="1">
          <reference field="4294967294" count="1">
            <x v="1"/>
          </reference>
        </references>
      </pivotArea>
    </format>
    <format dxfId="100">
      <pivotArea outline="0" fieldPosition="0">
        <references count="1">
          <reference field="4294967294" count="1">
            <x v="2"/>
          </reference>
        </references>
      </pivotArea>
    </format>
    <format dxfId="99">
      <pivotArea outline="0" fieldPosition="0">
        <references count="1">
          <reference field="4294967294" count="1">
            <x v="3"/>
          </reference>
        </references>
      </pivotArea>
    </format>
    <format dxfId="98">
      <pivotArea outline="0" fieldPosition="0">
        <references count="1">
          <reference field="4294967294" count="1">
            <x v="4"/>
          </reference>
        </references>
      </pivotArea>
    </format>
    <format dxfId="97">
      <pivotArea outline="0" fieldPosition="0">
        <references count="1">
          <reference field="4294967294" count="1">
            <x v="5"/>
          </reference>
        </references>
      </pivotArea>
    </format>
    <format dxfId="96">
      <pivotArea outline="0" fieldPosition="0">
        <references count="1">
          <reference field="4294967294" count="1">
            <x v="7"/>
          </reference>
        </references>
      </pivotArea>
    </format>
    <format dxfId="95">
      <pivotArea outline="0" fieldPosition="0">
        <references count="1">
          <reference field="4294967294" count="1">
            <x v="8"/>
          </reference>
        </references>
      </pivotArea>
    </format>
    <format dxfId="94">
      <pivotArea outline="0" fieldPosition="0">
        <references count="1">
          <reference field="4294967294" count="1">
            <x v="9"/>
          </reference>
        </references>
      </pivotArea>
    </format>
    <format dxfId="93">
      <pivotArea outline="0" fieldPosition="0">
        <references count="1">
          <reference field="4294967294" count="1">
            <x v="10"/>
          </reference>
        </references>
      </pivotArea>
    </format>
    <format dxfId="92">
      <pivotArea outline="0" fieldPosition="0">
        <references count="1">
          <reference field="4294967294" count="1">
            <x v="11"/>
          </reference>
        </references>
      </pivotArea>
    </format>
    <format dxfId="91">
      <pivotArea outline="0" fieldPosition="0">
        <references count="1">
          <reference field="4294967294" count="1">
            <x v="6"/>
          </reference>
        </references>
      </pivotArea>
    </format>
  </formats>
  <pivotTableStyleInfo name="PivotStyleMedium3" showRowHeaders="1" showColHeaders="1" showRowStripes="1" showColStripes="0" showLastColumn="1"/>
  <extLst>
    <ext xmlns:x14="http://schemas.microsoft.com/office/spreadsheetml/2009/9/main" uri="{962EF5D1-5CA2-4c93-8EF4-DBF5C05439D2}">
      <x14:pivotTableDefinition xmlns:xm="http://schemas.microsoft.com/office/excel/2006/main" altTextSummary="此数据透视表将列出项目名称以及“项目参数”工作表上所有项的计算值（通过乘以“项目详细信息”工作表上的工期计算得出）"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参数" displayName="参数" ref="B5:I11" headerRowDxfId="247" dataDxfId="246" totalsRowDxfId="245">
  <autoFilter ref="B5:I1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项目类型" totalsRowLabel="汇总" dataDxfId="244" totalsRowDxfId="243"/>
    <tableColumn id="2" xr3:uid="{00000000-0010-0000-0000-000002000000}" name="普通合伙人" dataDxfId="242" totalsRowDxfId="241"/>
    <tableColumn id="3" xr3:uid="{00000000-0010-0000-0000-000003000000}" name="商业律师" dataDxfId="240" totalsRowDxfId="239"/>
    <tableColumn id="4" xr3:uid="{00000000-0010-0000-0000-000004000000}" name="辩护律师" dataDxfId="238" totalsRowDxfId="237"/>
    <tableColumn id="5" xr3:uid="{00000000-0010-0000-0000-000005000000}" name="知识产权律师" dataDxfId="236" totalsRowDxfId="235"/>
    <tableColumn id="6" xr3:uid="{00000000-0010-0000-0000-000006000000}" name="破产律师" dataDxfId="234" totalsRowDxfId="233"/>
    <tableColumn id="7" xr3:uid="{00000000-0010-0000-0000-000007000000}" name="管理人员" dataDxfId="232" totalsRowDxfId="231"/>
    <tableColumn id="8" xr3:uid="{00000000-0010-0000-0000-000008000000}" name="总计" totalsRowFunction="sum" dataDxfId="230" totalsRowDxfId="229">
      <calculatedColumnFormula>SUM(参数[[#This Row],[普通合伙人]:[管理人员]])</calculatedColumnFormula>
    </tableColumn>
  </tableColumns>
  <tableStyleInfo name="TableStyleLight11" showFirstColumn="0" showLastColumn="0" showRowStripes="1" showColumnStripes="0"/>
  <extLst>
    <ext xmlns:x14="http://schemas.microsoft.com/office/spreadsheetml/2009/9/main" uri="{504A1905-F514-4f6f-8877-14C23A59335A}">
      <x14:table altTextSummary="在此表中输入项目类型以及普通合伙人、商业律师、辩护律师、知识产权律师、破产律师和管理人员的百分比。总计是自动计算的"/>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详细信息" displayName="详细信息" ref="B4:W10" totalsRowCount="1" headerRowDxfId="228" dataDxfId="227" totalsRowDxfId="226">
  <autoFilter ref="B4:W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100-000001000000}" name="项目名称" totalsRowLabel="汇总" dataDxfId="225" totalsRowDxfId="224"/>
    <tableColumn id="2" xr3:uid="{00000000-0010-0000-0100-000002000000}" name="项目类型" dataDxfId="223" totalsRowDxfId="222"/>
    <tableColumn id="3" xr3:uid="{00000000-0010-0000-0100-000003000000}" name="估计开始时间" dataDxfId="221" totalsRowDxfId="220"/>
    <tableColumn id="4" xr3:uid="{00000000-0010-0000-0100-000004000000}" name="估计完成时间" dataDxfId="219" totalsRowDxfId="218"/>
    <tableColumn id="7" xr3:uid="{00000000-0010-0000-0100-000007000000}" name="实际开始时间" dataDxfId="217" totalsRowDxfId="216"/>
    <tableColumn id="8" xr3:uid="{00000000-0010-0000-0100-000008000000}" name="实际完成时间" dataDxfId="215" totalsRowDxfId="214"/>
    <tableColumn id="5" xr3:uid="{00000000-0010-0000-0100-000005000000}" name="估计工时" totalsRowFunction="sum" dataDxfId="213" totalsRowDxfId="212"/>
    <tableColumn id="9" xr3:uid="{00000000-0010-0000-0100-000009000000}" name="实际工时" totalsRowFunction="sum" dataDxfId="211" totalsRowDxfId="210"/>
    <tableColumn id="6" xr3:uid="{00000000-0010-0000-0100-000006000000}" name="估计工期" totalsRowFunction="sum" dataDxfId="209" totalsRowDxfId="208">
      <calculatedColumnFormula>DAYS360(详细信息[[#This Row],[估计开始时间]],详细信息[[#This Row],[估计完成时间]],FALSE)</calculatedColumnFormula>
    </tableColumn>
    <tableColumn id="10" xr3:uid="{00000000-0010-0000-0100-00000A000000}" name="实际工期" totalsRowFunction="sum" dataDxfId="207" totalsRowDxfId="206">
      <calculatedColumnFormula>DAYS360(详细信息[[#This Row],[实际开始时间]],详细信息[[#This Row],[实际完成时间]],FALSE)</calculatedColumnFormula>
    </tableColumn>
    <tableColumn id="11" xr3:uid="{00000000-0010-0000-0100-00000B000000}" name="普通合伙人" dataDxfId="205" totalsRowDxfId="204">
      <calculatedColumnFormula>INDEX(参数[],MATCH(详细信息[[#This Row],[项目类型]],参数[项目类型],0),MATCH(详细信息[[#Headers],[普通合伙人]],参数[#Headers],0))*INDEX(项目参数!$B$12:$H$12,1,MATCH(详细信息[[#Headers],[普通合伙人]],参数[#Headers],0))*详细信息[[#This Row],[估计工时]]</calculatedColumnFormula>
    </tableColumn>
    <tableColumn id="12" xr3:uid="{00000000-0010-0000-0100-00000C000000}" name="商业律师" dataDxfId="203" totalsRowDxfId="202">
      <calculatedColumnFormula>INDEX(参数[],MATCH(详细信息[[#This Row],[项目类型]],参数[项目类型],0),MATCH(详细信息[[#Headers],[商业律师]],参数[#Headers],0))*INDEX(项目参数!$B$12:$H$12,1,MATCH(详细信息[[#Headers],[商业律师]],参数[#Headers],0))*详细信息[[#This Row],[估计工时]]</calculatedColumnFormula>
    </tableColumn>
    <tableColumn id="13" xr3:uid="{00000000-0010-0000-0100-00000D000000}" name="辩护律师" dataDxfId="201" totalsRowDxfId="200">
      <calculatedColumnFormula>INDEX(参数[],MATCH(详细信息[[#This Row],[项目类型]],参数[项目类型],0),MATCH(详细信息[[#Headers],[辩护律师]],参数[#Headers],0))*INDEX(项目参数!$B$12:$H$12,1,MATCH(详细信息[[#Headers],[辩护律师]],参数[#Headers],0))*详细信息[[#This Row],[估计工时]]</calculatedColumnFormula>
    </tableColumn>
    <tableColumn id="14" xr3:uid="{00000000-0010-0000-0100-00000E000000}" name="知识产权律师" dataDxfId="199" totalsRowDxfId="198">
      <calculatedColumnFormula>INDEX(参数[],MATCH(详细信息[[#This Row],[项目类型]],参数[项目类型],0),MATCH(详细信息[[#Headers],[知识产权律师]],参数[#Headers],0))*INDEX(项目参数!$B$12:$H$12,1,MATCH(详细信息[[#Headers],[知识产权律师]],参数[#Headers],0))*详细信息[[#This Row],[估计工时]]</calculatedColumnFormula>
    </tableColumn>
    <tableColumn id="15" xr3:uid="{00000000-0010-0000-0100-00000F000000}" name="破产律师" dataDxfId="197" totalsRowDxfId="196">
      <calculatedColumnFormula>INDEX(参数[],MATCH(详细信息[[#This Row],[项目类型]],参数[项目类型],0),MATCH(详细信息[[#Headers],[破产律师]],参数[#Headers],0))*INDEX(项目参数!$B$12:$H$12,1,MATCH(详细信息[[#Headers],[破产律师]],参数[#Headers],0))*详细信息[[#This Row],[估计工时]]</calculatedColumnFormula>
    </tableColumn>
    <tableColumn id="16" xr3:uid="{00000000-0010-0000-0100-000010000000}" name="管理人员" dataDxfId="195" totalsRowDxfId="194">
      <calculatedColumnFormula>INDEX(参数[],MATCH(详细信息[[#This Row],[项目类型]],参数[项目类型],0),MATCH(详细信息[[#Headers],[管理人员]],参数[#Headers],0))*INDEX(项目参数!$B$12:$H$12,1,MATCH(详细信息[[#Headers],[管理人员]],参数[#Headers],0))*详细信息[[#This Row],[估计工时]]</calculatedColumnFormula>
    </tableColumn>
    <tableColumn id="17" xr3:uid="{00000000-0010-0000-0100-000011000000}" name="普通合伙人 2" dataDxfId="193" totalsRowDxfId="192">
      <calculatedColumnFormula>INDEX(参数[],MATCH(详细信息[[#This Row],[项目类型]],参数[项目类型],0),MATCH(详细信息[[#Headers],[普通合伙人]],参数[#Headers],0))*INDEX(项目参数!$B$12:$H$12,1,MATCH(详细信息[[#Headers],[普通合伙人]],参数[#Headers],0))*详细信息[[#This Row],[实际工时]]</calculatedColumnFormula>
    </tableColumn>
    <tableColumn id="18" xr3:uid="{00000000-0010-0000-0100-000012000000}" name="商业律师 2" dataDxfId="191" totalsRowDxfId="190">
      <calculatedColumnFormula>INDEX(参数[],MATCH(详细信息[[#This Row],[项目类型]],参数[项目类型],0),MATCH(详细信息[[#Headers],[商业律师]],参数[#Headers],0))*INDEX(项目参数!$B$12:$H$12,1,MATCH(详细信息[[#Headers],[商业律师]],参数[#Headers],0))*详细信息[[#This Row],[实际工时]]</calculatedColumnFormula>
    </tableColumn>
    <tableColumn id="19" xr3:uid="{00000000-0010-0000-0100-000013000000}" name="辩护律师 2" dataDxfId="189" totalsRowDxfId="188">
      <calculatedColumnFormula>INDEX(参数[],MATCH(详细信息[[#This Row],[项目类型]],参数[项目类型],0),MATCH(详细信息[[#Headers],[辩护律师]],参数[#Headers],0))*INDEX(项目参数!$B$12:$H$12,1,MATCH(详细信息[[#Headers],[辩护律师]],参数[#Headers],0))*详细信息[[#This Row],[实际工时]]</calculatedColumnFormula>
    </tableColumn>
    <tableColumn id="20" xr3:uid="{00000000-0010-0000-0100-000014000000}" name="知识产权律师 2" dataDxfId="187" totalsRowDxfId="186">
      <calculatedColumnFormula>INDEX(参数[],MATCH(详细信息[[#This Row],[项目类型]],参数[项目类型],0),MATCH(详细信息[[#Headers],[知识产权律师]],参数[#Headers],0))*INDEX(项目参数!$B$12:$H$12,1,MATCH(详细信息[[#Headers],[知识产权律师]],参数[#Headers],0))*详细信息[[#This Row],[实际工时]]</calculatedColumnFormula>
    </tableColumn>
    <tableColumn id="21" xr3:uid="{00000000-0010-0000-0100-000015000000}" name="破产律师 2" dataDxfId="185" totalsRowDxfId="184">
      <calculatedColumnFormula>INDEX(参数[],MATCH(详细信息[[#This Row],[项目类型]],参数[项目类型],0),MATCH(详细信息[[#Headers],[破产律师]],参数[#Headers],0))*INDEX(项目参数!$B$12:$H$12,1,MATCH(详细信息[[#Headers],[破产律师]],参数[#Headers],0))*详细信息[[#This Row],[实际工时]]</calculatedColumnFormula>
    </tableColumn>
    <tableColumn id="22" xr3:uid="{00000000-0010-0000-0100-000016000000}" name="管理人员 2" dataDxfId="183" totalsRowDxfId="182">
      <calculatedColumnFormula>INDEX(参数[],MATCH(详细信息[[#This Row],[项目类型]],参数[项目类型],0),MATCH(详细信息[[#Headers],[管理人员]],参数[#Headers],0))*INDEX(项目参数!$B$12:$H$12,1,MATCH(详细信息[[#Headers],[管理人员]],参数[#Headers],0))*详细信息[[#This Row],[实际工时]]</calculatedColumnFormula>
    </tableColumn>
  </tableColumns>
  <tableStyleInfo name="TableStyleMedium3" showFirstColumn="0" showLastColumn="0" showRowStripes="1" showColumnStripes="0"/>
  <extLst>
    <ext xmlns:x14="http://schemas.microsoft.com/office/spreadsheetml/2009/9/main" uri="{504A1905-F514-4f6f-8877-14C23A59335A}">
      <x14:table altTextSummary="在此表中输入项目名称、估计开始和完成日期、实际开始和完成日期以及估计和实际工时。选择项目类型。估计和实际工期以及总计是自动计算的"/>
    </ext>
  </extLst>
</table>
</file>

<file path=xl/theme/theme1.xml><?xml version="1.0" encoding="utf-8"?>
<a:theme xmlns:a="http://schemas.openxmlformats.org/drawingml/2006/main" name="MarketingProjectPlan">
  <a:themeElements>
    <a:clrScheme name="MarketingProjectPlan_colors">
      <a:dk1>
        <a:srgbClr val="000000"/>
      </a:dk1>
      <a:lt1>
        <a:srgbClr val="FFFFFF"/>
      </a:lt1>
      <a:dk2>
        <a:srgbClr val="636466"/>
      </a:dk2>
      <a:lt2>
        <a:srgbClr val="F2F2F2"/>
      </a:lt2>
      <a:accent1>
        <a:srgbClr val="BE870E"/>
      </a:accent1>
      <a:accent2>
        <a:srgbClr val="1A86B6"/>
      </a:accent2>
      <a:accent3>
        <a:srgbClr val="5F781B"/>
      </a:accent3>
      <a:accent4>
        <a:srgbClr val="C45808"/>
      </a:accent4>
      <a:accent5>
        <a:srgbClr val="6B3489"/>
      </a:accent5>
      <a:accent6>
        <a:srgbClr val="C2344E"/>
      </a:accent6>
      <a:hlink>
        <a:srgbClr val="3778A9"/>
      </a:hlink>
      <a:folHlink>
        <a:srgbClr val="6B3489"/>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1296-3C54-4D56-9C28-B4929A993E34}">
  <sheetPr>
    <tabColor theme="8"/>
  </sheetPr>
  <dimension ref="B1:B8"/>
  <sheetViews>
    <sheetView showGridLines="0" tabSelected="1" workbookViewId="0"/>
  </sheetViews>
  <sheetFormatPr defaultRowHeight="16.5" x14ac:dyDescent="0.35"/>
  <cols>
    <col min="1" max="1" width="2.375" customWidth="1"/>
    <col min="2" max="2" width="74.375" customWidth="1"/>
    <col min="3" max="3" width="2.625" customWidth="1"/>
  </cols>
  <sheetData>
    <row r="1" spans="2:2" ht="22.5" x14ac:dyDescent="0.4">
      <c r="B1" s="7" t="s">
        <v>0</v>
      </c>
    </row>
    <row r="3" spans="2:2" x14ac:dyDescent="0.35">
      <c r="B3" s="8" t="s">
        <v>1</v>
      </c>
    </row>
    <row r="4" spans="2:2" x14ac:dyDescent="0.35">
      <c r="B4" s="8" t="s">
        <v>2</v>
      </c>
    </row>
    <row r="5" spans="2:2" ht="51" customHeight="1" x14ac:dyDescent="0.35">
      <c r="B5" s="8" t="s">
        <v>3</v>
      </c>
    </row>
    <row r="6" spans="2:2" ht="20.25" customHeight="1" x14ac:dyDescent="0.35">
      <c r="B6" s="9" t="s">
        <v>4</v>
      </c>
    </row>
    <row r="7" spans="2:2" ht="51" customHeight="1" x14ac:dyDescent="0.35">
      <c r="B7" s="8" t="s">
        <v>5</v>
      </c>
    </row>
    <row r="8" spans="2:2" ht="54" customHeight="1" x14ac:dyDescent="0.35">
      <c r="B8" s="8" t="s">
        <v>6</v>
      </c>
    </row>
  </sheetData>
  <phoneticPr fontId="2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autoPageBreaks="0" fitToPage="1"/>
  </sheetPr>
  <dimension ref="A1:I21"/>
  <sheetViews>
    <sheetView showGridLines="0" workbookViewId="0"/>
  </sheetViews>
  <sheetFormatPr defaultColWidth="9" defaultRowHeight="16.5" x14ac:dyDescent="0.3"/>
  <cols>
    <col min="1" max="1" width="1.75" style="10" customWidth="1"/>
    <col min="2" max="2" width="29.25" style="12" customWidth="1"/>
    <col min="3" max="3" width="21.375" style="12" customWidth="1"/>
    <col min="4" max="4" width="20.75" style="12" customWidth="1"/>
    <col min="5" max="5" width="22.375" style="12" customWidth="1"/>
    <col min="6" max="6" width="20.875" style="12" customWidth="1"/>
    <col min="7" max="7" width="14.5" style="12" customWidth="1"/>
    <col min="8" max="8" width="15.375" style="12" customWidth="1"/>
    <col min="9" max="9" width="7.75" style="12" customWidth="1"/>
    <col min="10" max="16384" width="9" style="12"/>
  </cols>
  <sheetData>
    <row r="1" spans="1:9" ht="35.450000000000003" customHeight="1" x14ac:dyDescent="0.45">
      <c r="A1" s="10" t="s">
        <v>7</v>
      </c>
      <c r="B1" s="1" t="s">
        <v>14</v>
      </c>
      <c r="C1" s="1"/>
      <c r="D1" s="1"/>
      <c r="E1" s="1"/>
      <c r="F1" s="1"/>
      <c r="G1" s="1"/>
      <c r="H1" s="1"/>
      <c r="I1" s="1"/>
    </row>
    <row r="2" spans="1:9" ht="22.5" x14ac:dyDescent="0.4">
      <c r="A2" s="10" t="s">
        <v>8</v>
      </c>
      <c r="B2" s="2" t="s">
        <v>15</v>
      </c>
      <c r="C2" s="2"/>
      <c r="D2" s="2"/>
      <c r="E2" s="2"/>
      <c r="F2" s="2"/>
      <c r="G2" s="2"/>
      <c r="H2" s="2"/>
      <c r="I2" s="2"/>
    </row>
    <row r="3" spans="1:9" ht="17.25" x14ac:dyDescent="0.3">
      <c r="A3" s="10" t="s">
        <v>9</v>
      </c>
      <c r="B3" s="3" t="str">
        <f>B1&amp;"机密"</f>
        <v>公司名称机密</v>
      </c>
      <c r="C3" s="3"/>
      <c r="D3" s="3"/>
      <c r="E3" s="3"/>
      <c r="F3" s="3"/>
      <c r="G3" s="3"/>
      <c r="H3" s="3"/>
      <c r="I3" s="3"/>
    </row>
    <row r="4" spans="1:9" ht="28.5" customHeight="1" x14ac:dyDescent="0.35">
      <c r="A4" s="10" t="s">
        <v>10</v>
      </c>
      <c r="B4" s="11" t="s">
        <v>16</v>
      </c>
    </row>
    <row r="5" spans="1:9" ht="17.25" x14ac:dyDescent="0.35">
      <c r="A5" s="10" t="s">
        <v>11</v>
      </c>
      <c r="B5" s="4" t="s">
        <v>17</v>
      </c>
      <c r="C5" s="4" t="s">
        <v>29</v>
      </c>
      <c r="D5" s="4" t="s">
        <v>30</v>
      </c>
      <c r="E5" s="4" t="s">
        <v>32</v>
      </c>
      <c r="F5" s="4" t="s">
        <v>33</v>
      </c>
      <c r="G5" s="4" t="s">
        <v>35</v>
      </c>
      <c r="H5" s="4" t="s">
        <v>36</v>
      </c>
      <c r="I5" s="4" t="s">
        <v>37</v>
      </c>
    </row>
    <row r="6" spans="1:9" x14ac:dyDescent="0.3">
      <c r="B6" s="12" t="s">
        <v>18</v>
      </c>
      <c r="C6" s="13">
        <v>0.1</v>
      </c>
      <c r="D6" s="13">
        <v>0.4</v>
      </c>
      <c r="E6" s="13">
        <v>0</v>
      </c>
      <c r="F6" s="13">
        <v>0</v>
      </c>
      <c r="G6" s="13">
        <v>0</v>
      </c>
      <c r="H6" s="13">
        <v>0.5</v>
      </c>
      <c r="I6" s="14">
        <f>SUM(参数[[#This Row],[普通合伙人]:[管理人员]])</f>
        <v>1</v>
      </c>
    </row>
    <row r="7" spans="1:9" x14ac:dyDescent="0.3">
      <c r="B7" s="12" t="s">
        <v>19</v>
      </c>
      <c r="C7" s="13">
        <v>0.1</v>
      </c>
      <c r="D7" s="13">
        <v>0.4</v>
      </c>
      <c r="E7" s="13">
        <v>0</v>
      </c>
      <c r="F7" s="13">
        <v>0.1</v>
      </c>
      <c r="G7" s="13">
        <v>0</v>
      </c>
      <c r="H7" s="13">
        <v>0.4</v>
      </c>
      <c r="I7" s="14">
        <f>SUM(参数[[#This Row],[普通合伙人]:[管理人员]])</f>
        <v>1</v>
      </c>
    </row>
    <row r="8" spans="1:9" x14ac:dyDescent="0.3">
      <c r="B8" s="12" t="s">
        <v>20</v>
      </c>
      <c r="C8" s="13">
        <v>0.2</v>
      </c>
      <c r="D8" s="13">
        <v>0</v>
      </c>
      <c r="E8" s="13">
        <v>0.5</v>
      </c>
      <c r="F8" s="13">
        <v>0</v>
      </c>
      <c r="G8" s="13">
        <v>0</v>
      </c>
      <c r="H8" s="13">
        <v>0.3</v>
      </c>
      <c r="I8" s="14">
        <f>SUM(参数[[#This Row],[普通合伙人]:[管理人员]])</f>
        <v>1</v>
      </c>
    </row>
    <row r="9" spans="1:9" x14ac:dyDescent="0.3">
      <c r="B9" s="12" t="s">
        <v>21</v>
      </c>
      <c r="C9" s="13">
        <v>0.1</v>
      </c>
      <c r="D9" s="13">
        <v>0</v>
      </c>
      <c r="E9" s="13">
        <v>0</v>
      </c>
      <c r="F9" s="13">
        <v>0.6</v>
      </c>
      <c r="G9" s="13">
        <v>0</v>
      </c>
      <c r="H9" s="13">
        <v>0.3</v>
      </c>
      <c r="I9" s="14">
        <f>SUM(参数[[#This Row],[普通合伙人]:[管理人员]])</f>
        <v>1</v>
      </c>
    </row>
    <row r="10" spans="1:9" x14ac:dyDescent="0.3">
      <c r="B10" s="12" t="s">
        <v>22</v>
      </c>
      <c r="C10" s="13">
        <v>0.2</v>
      </c>
      <c r="D10" s="13">
        <v>0.1</v>
      </c>
      <c r="E10" s="13">
        <v>0.4</v>
      </c>
      <c r="F10" s="13">
        <v>0</v>
      </c>
      <c r="G10" s="13">
        <v>0</v>
      </c>
      <c r="H10" s="13">
        <v>0.3</v>
      </c>
      <c r="I10" s="14">
        <f>SUM(参数[[#This Row],[普通合伙人]:[管理人员]])</f>
        <v>1</v>
      </c>
    </row>
    <row r="11" spans="1:9" x14ac:dyDescent="0.3">
      <c r="B11" s="12" t="s">
        <v>23</v>
      </c>
      <c r="C11" s="13">
        <v>0.1</v>
      </c>
      <c r="D11" s="13">
        <v>0.2</v>
      </c>
      <c r="E11" s="13">
        <v>0</v>
      </c>
      <c r="F11" s="13">
        <v>0</v>
      </c>
      <c r="G11" s="13">
        <v>0.4</v>
      </c>
      <c r="H11" s="13">
        <v>0.3</v>
      </c>
      <c r="I11" s="14">
        <f>SUM(参数[[#This Row],[普通合伙人]:[管理人员]])</f>
        <v>1</v>
      </c>
    </row>
    <row r="12" spans="1:9" x14ac:dyDescent="0.3">
      <c r="A12" s="15" t="s">
        <v>12</v>
      </c>
      <c r="B12" s="12" t="s">
        <v>24</v>
      </c>
      <c r="C12" s="16">
        <v>350</v>
      </c>
      <c r="D12" s="16">
        <v>250</v>
      </c>
      <c r="E12" s="16">
        <v>300</v>
      </c>
      <c r="F12" s="16">
        <v>275</v>
      </c>
      <c r="G12" s="16">
        <v>225</v>
      </c>
      <c r="H12" s="16">
        <v>125</v>
      </c>
      <c r="I12" s="13"/>
    </row>
    <row r="14" spans="1:9" x14ac:dyDescent="0.3">
      <c r="A14" s="10" t="s">
        <v>13</v>
      </c>
      <c r="B14" s="10"/>
      <c r="C14" s="10"/>
      <c r="D14" s="10"/>
      <c r="E14" s="10"/>
      <c r="F14" s="10"/>
      <c r="G14" s="10"/>
      <c r="H14" s="10"/>
      <c r="I14" s="10"/>
    </row>
    <row r="15" spans="1:9" x14ac:dyDescent="0.3">
      <c r="B15" s="10"/>
      <c r="C15" s="10" t="s">
        <v>29</v>
      </c>
      <c r="D15" s="10" t="s">
        <v>31</v>
      </c>
      <c r="E15" s="10" t="s">
        <v>32</v>
      </c>
      <c r="F15" s="10" t="s">
        <v>34</v>
      </c>
      <c r="G15" s="10" t="s">
        <v>23</v>
      </c>
      <c r="H15" s="10" t="s">
        <v>36</v>
      </c>
      <c r="I15" s="10"/>
    </row>
    <row r="16" spans="1:9" x14ac:dyDescent="0.3">
      <c r="B16" s="10" t="s">
        <v>25</v>
      </c>
      <c r="C16" s="17">
        <f>SUBTOTAL(109,详细信息[普通合伙人])</f>
        <v>78750</v>
      </c>
      <c r="D16" s="17">
        <f>SUBTOTAL(109,详细信息[商业律师])</f>
        <v>66250</v>
      </c>
      <c r="E16" s="17">
        <f>SUBTOTAL(109,详细信息[辩护律师])</f>
        <v>105000</v>
      </c>
      <c r="F16" s="17">
        <f>SUBTOTAL(109,详细信息[知识产权律师])</f>
        <v>35750</v>
      </c>
      <c r="G16" s="17">
        <f>SUBTOTAL(109,详细信息[破产律师])</f>
        <v>0</v>
      </c>
      <c r="H16" s="17">
        <f>SUBTOTAL(109,详细信息[管理人员])</f>
        <v>66250</v>
      </c>
      <c r="I16" s="10"/>
    </row>
    <row r="17" spans="2:9" x14ac:dyDescent="0.3">
      <c r="B17" s="10" t="s">
        <v>26</v>
      </c>
      <c r="C17" s="17">
        <f>SUBTOTAL(109,详细信息[普通合伙人 2])</f>
        <v>79275</v>
      </c>
      <c r="D17" s="17">
        <f>SUBTOTAL(109,详细信息[商业律师 2])</f>
        <v>67375</v>
      </c>
      <c r="E17" s="17">
        <f>SUBTOTAL(109,详细信息[辩护律师 2])</f>
        <v>105600</v>
      </c>
      <c r="F17" s="17">
        <f>SUBTOTAL(109,详细信息[知识产权律师 2])</f>
        <v>34650</v>
      </c>
      <c r="G17" s="17">
        <f>SUBTOTAL(109,详细信息[破产律师 2])</f>
        <v>0</v>
      </c>
      <c r="H17" s="17">
        <f>SUBTOTAL(109,详细信息[管理人员 2])</f>
        <v>67000</v>
      </c>
      <c r="I17" s="10"/>
    </row>
    <row r="18" spans="2:9" x14ac:dyDescent="0.3">
      <c r="B18" s="10" t="s">
        <v>27</v>
      </c>
      <c r="C18" s="18">
        <f>C16/$C$12</f>
        <v>225</v>
      </c>
      <c r="D18" s="18">
        <f t="shared" ref="D18:H18" si="0">D16/$C$12</f>
        <v>189.28571428571428</v>
      </c>
      <c r="E18" s="18">
        <f t="shared" si="0"/>
        <v>300</v>
      </c>
      <c r="F18" s="18">
        <f t="shared" si="0"/>
        <v>102.14285714285714</v>
      </c>
      <c r="G18" s="18">
        <f t="shared" si="0"/>
        <v>0</v>
      </c>
      <c r="H18" s="18">
        <f t="shared" si="0"/>
        <v>189.28571428571428</v>
      </c>
      <c r="I18" s="10"/>
    </row>
    <row r="19" spans="2:9" x14ac:dyDescent="0.3">
      <c r="B19" s="10" t="s">
        <v>28</v>
      </c>
      <c r="C19" s="18">
        <f>C17/$C$12</f>
        <v>226.5</v>
      </c>
      <c r="D19" s="18">
        <f>D17/$C$12</f>
        <v>192.5</v>
      </c>
      <c r="E19" s="18">
        <f>E17/$C$12</f>
        <v>301.71428571428572</v>
      </c>
      <c r="F19" s="18">
        <f>F17/$C$12</f>
        <v>99</v>
      </c>
      <c r="G19" s="18">
        <f>G17/$C$12</f>
        <v>0</v>
      </c>
      <c r="H19" s="18">
        <f>H17/$C$12</f>
        <v>191.42857142857142</v>
      </c>
      <c r="I19" s="10"/>
    </row>
    <row r="20" spans="2:9" x14ac:dyDescent="0.3">
      <c r="B20" s="19"/>
      <c r="C20" s="19"/>
      <c r="D20" s="19"/>
      <c r="E20" s="19"/>
      <c r="F20" s="19"/>
      <c r="G20" s="19"/>
      <c r="H20" s="19"/>
      <c r="I20" s="19"/>
    </row>
    <row r="21" spans="2:9" x14ac:dyDescent="0.3">
      <c r="B21" s="19"/>
      <c r="C21" s="19"/>
      <c r="D21" s="19"/>
      <c r="E21" s="19"/>
      <c r="F21" s="19"/>
      <c r="G21" s="19"/>
      <c r="H21" s="19"/>
      <c r="I21" s="19"/>
    </row>
  </sheetData>
  <phoneticPr fontId="26" type="noConversion"/>
  <printOptions horizontalCentered="1"/>
  <pageMargins left="0.4" right="0.4" top="0.4" bottom="0.4" header="0.3" footer="0.3"/>
  <pageSetup paperSize="9" orientation="landscape" horizontalDpi="4294967293" verticalDpi="4294967295"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249977111117893"/>
    <pageSetUpPr fitToPage="1"/>
  </sheetPr>
  <dimension ref="A1:AC10"/>
  <sheetViews>
    <sheetView showGridLines="0" workbookViewId="0"/>
  </sheetViews>
  <sheetFormatPr defaultColWidth="9" defaultRowHeight="16.5" x14ac:dyDescent="0.3"/>
  <cols>
    <col min="1" max="1" width="1.75" style="10" customWidth="1"/>
    <col min="2" max="2" width="25.5" style="12" customWidth="1"/>
    <col min="3" max="3" width="23.75" style="12" customWidth="1"/>
    <col min="4" max="7" width="11.75" style="12" customWidth="1"/>
    <col min="8" max="8" width="11" style="12" customWidth="1"/>
    <col min="9" max="9" width="8" style="12" customWidth="1"/>
    <col min="10" max="10" width="11" style="12" customWidth="1"/>
    <col min="11" max="11" width="10.25" style="12" customWidth="1"/>
    <col min="12" max="13" width="9.875" style="12" hidden="1" customWidth="1"/>
    <col min="14" max="14" width="10.25" style="12" hidden="1" customWidth="1"/>
    <col min="15" max="15" width="20.625" style="12" hidden="1" customWidth="1"/>
    <col min="16" max="16" width="14.75" style="12" hidden="1" customWidth="1"/>
    <col min="17" max="17" width="9.125" style="12" hidden="1" customWidth="1"/>
    <col min="18" max="19" width="12.25" style="12" hidden="1" customWidth="1"/>
    <col min="20" max="20" width="12.5" style="12" hidden="1" customWidth="1"/>
    <col min="21" max="21" width="16.375" style="12" hidden="1" customWidth="1"/>
    <col min="22" max="22" width="14.5" style="12" hidden="1" customWidth="1"/>
    <col min="23" max="23" width="15.375" style="12" hidden="1" customWidth="1"/>
    <col min="24" max="24" width="2.625" style="12" customWidth="1"/>
    <col min="25" max="16384" width="9" style="12"/>
  </cols>
  <sheetData>
    <row r="1" spans="1:29" ht="35.450000000000003" customHeight="1" x14ac:dyDescent="0.45">
      <c r="A1" s="10" t="s">
        <v>38</v>
      </c>
      <c r="B1" s="1" t="str">
        <f>项目参数!B1</f>
        <v>公司名称</v>
      </c>
      <c r="C1" s="1"/>
      <c r="D1" s="1"/>
      <c r="E1" s="1"/>
      <c r="F1" s="1"/>
      <c r="G1" s="1"/>
      <c r="H1" s="1"/>
      <c r="I1" s="1"/>
      <c r="J1" s="1"/>
      <c r="K1" s="1"/>
    </row>
    <row r="2" spans="1:29" ht="22.5" x14ac:dyDescent="0.4">
      <c r="A2" s="10" t="s">
        <v>39</v>
      </c>
      <c r="B2" s="2" t="str">
        <f>项目参数!B2</f>
        <v>适合于律师事务所的项目规划</v>
      </c>
      <c r="C2" s="2"/>
      <c r="D2" s="2"/>
      <c r="E2" s="2"/>
      <c r="F2" s="2"/>
      <c r="G2" s="2"/>
      <c r="H2" s="2"/>
      <c r="I2" s="2"/>
      <c r="J2" s="2"/>
      <c r="K2" s="2"/>
      <c r="Y2" s="26" t="s">
        <v>60</v>
      </c>
      <c r="Z2" s="27"/>
      <c r="AA2" s="27"/>
      <c r="AB2" s="27"/>
      <c r="AC2" s="27"/>
    </row>
    <row r="3" spans="1:29" s="20" customFormat="1" ht="29.25" customHeight="1" x14ac:dyDescent="0.35">
      <c r="A3" s="15" t="s">
        <v>9</v>
      </c>
      <c r="B3" s="6" t="str">
        <f>项目参数!B3</f>
        <v>公司名称机密</v>
      </c>
      <c r="C3" s="6"/>
      <c r="D3" s="6"/>
      <c r="E3" s="6"/>
      <c r="F3" s="6"/>
      <c r="G3" s="6"/>
      <c r="H3" s="6"/>
      <c r="I3" s="6"/>
      <c r="J3" s="6"/>
      <c r="K3" s="6"/>
      <c r="Y3" s="27"/>
      <c r="Z3" s="27"/>
      <c r="AA3" s="27"/>
      <c r="AB3" s="27"/>
      <c r="AC3" s="27"/>
    </row>
    <row r="4" spans="1:29" ht="17.25" x14ac:dyDescent="0.35">
      <c r="A4" s="15" t="s">
        <v>40</v>
      </c>
      <c r="B4" s="5" t="s">
        <v>41</v>
      </c>
      <c r="C4" s="5" t="s">
        <v>17</v>
      </c>
      <c r="D4" s="5" t="s">
        <v>47</v>
      </c>
      <c r="E4" s="5" t="s">
        <v>48</v>
      </c>
      <c r="F4" s="5" t="s">
        <v>49</v>
      </c>
      <c r="G4" s="5" t="s">
        <v>50</v>
      </c>
      <c r="H4" s="5" t="s">
        <v>51</v>
      </c>
      <c r="I4" s="5" t="s">
        <v>28</v>
      </c>
      <c r="J4" s="5" t="s">
        <v>52</v>
      </c>
      <c r="K4" s="5" t="s">
        <v>53</v>
      </c>
      <c r="L4" s="5" t="s">
        <v>29</v>
      </c>
      <c r="M4" s="5" t="s">
        <v>30</v>
      </c>
      <c r="N4" s="5" t="s">
        <v>32</v>
      </c>
      <c r="O4" s="5" t="s">
        <v>33</v>
      </c>
      <c r="P4" s="5" t="s">
        <v>35</v>
      </c>
      <c r="Q4" s="5" t="s">
        <v>36</v>
      </c>
      <c r="R4" s="5" t="s">
        <v>54</v>
      </c>
      <c r="S4" s="5" t="s">
        <v>55</v>
      </c>
      <c r="T4" s="5" t="s">
        <v>56</v>
      </c>
      <c r="U4" s="5" t="s">
        <v>57</v>
      </c>
      <c r="V4" s="5" t="s">
        <v>58</v>
      </c>
      <c r="W4" s="5" t="s">
        <v>59</v>
      </c>
      <c r="Y4" s="27"/>
      <c r="Z4" s="27"/>
      <c r="AA4" s="27"/>
      <c r="AB4" s="27"/>
      <c r="AC4" s="27"/>
    </row>
    <row r="5" spans="1:29" ht="17.25" x14ac:dyDescent="0.35">
      <c r="B5" t="s">
        <v>42</v>
      </c>
      <c r="C5" t="s">
        <v>18</v>
      </c>
      <c r="D5" s="21">
        <f ca="1">TODAY()</f>
        <v>43535</v>
      </c>
      <c r="E5" s="21">
        <f ca="1">TODAY()+60</f>
        <v>43595</v>
      </c>
      <c r="F5" s="21">
        <f ca="1">TODAY()+10</f>
        <v>43545</v>
      </c>
      <c r="G5" s="21">
        <f ca="1">TODAY()+65</f>
        <v>43600</v>
      </c>
      <c r="H5">
        <v>200</v>
      </c>
      <c r="I5">
        <v>220</v>
      </c>
      <c r="J5">
        <f ca="1">DAYS360(详细信息[[#This Row],[估计开始时间]],详细信息[[#This Row],[估计完成时间]],FALSE)</f>
        <v>59</v>
      </c>
      <c r="K5">
        <f ca="1">DAYS360(详细信息[[#This Row],[实际开始时间]],详细信息[[#This Row],[实际完成时间]],FALSE)</f>
        <v>54</v>
      </c>
      <c r="L5" s="22">
        <f>INDEX(参数[],MATCH(详细信息[[#This Row],[项目类型]],参数[项目类型],0),MATCH(详细信息[[#Headers],[普通合伙人]],参数[#Headers],0))*INDEX(项目参数!$B$12:$H$12,1,MATCH(详细信息[[#Headers],[普通合伙人]],参数[#Headers],0))*详细信息[[#This Row],[估计工时]]</f>
        <v>7000</v>
      </c>
      <c r="M5" s="22">
        <f>INDEX(参数[],MATCH(详细信息[[#This Row],[项目类型]],参数[项目类型],0),MATCH(详细信息[[#Headers],[商业律师]],参数[#Headers],0))*INDEX(项目参数!$B$12:$H$12,1,MATCH(详细信息[[#Headers],[商业律师]],参数[#Headers],0))*详细信息[[#This Row],[估计工时]]</f>
        <v>20000</v>
      </c>
      <c r="N5" s="22">
        <f>INDEX(参数[],MATCH(详细信息[[#This Row],[项目类型]],参数[项目类型],0),MATCH(详细信息[[#Headers],[辩护律师]],参数[#Headers],0))*INDEX(项目参数!$B$12:$H$12,1,MATCH(详细信息[[#Headers],[辩护律师]],参数[#Headers],0))*详细信息[[#This Row],[估计工时]]</f>
        <v>0</v>
      </c>
      <c r="O5" s="22">
        <f>INDEX(参数[],MATCH(详细信息[[#This Row],[项目类型]],参数[项目类型],0),MATCH(详细信息[[#Headers],[知识产权律师]],参数[#Headers],0))*INDEX(项目参数!$B$12:$H$12,1,MATCH(详细信息[[#Headers],[知识产权律师]],参数[#Headers],0))*详细信息[[#This Row],[估计工时]]</f>
        <v>0</v>
      </c>
      <c r="P5" s="22">
        <f>INDEX(参数[],MATCH(详细信息[[#This Row],[项目类型]],参数[项目类型],0),MATCH(详细信息[[#Headers],[破产律师]],参数[#Headers],0))*INDEX(项目参数!$B$12:$H$12,1,MATCH(详细信息[[#Headers],[破产律师]],参数[#Headers],0))*详细信息[[#This Row],[估计工时]]</f>
        <v>0</v>
      </c>
      <c r="Q5" s="22">
        <f>INDEX(参数[],MATCH(详细信息[[#This Row],[项目类型]],参数[项目类型],0),MATCH(详细信息[[#Headers],[管理人员]],参数[#Headers],0))*INDEX(项目参数!$B$12:$H$12,1,MATCH(详细信息[[#Headers],[管理人员]],参数[#Headers],0))*详细信息[[#This Row],[估计工时]]</f>
        <v>12500</v>
      </c>
      <c r="R5" s="22">
        <f>INDEX(参数[],MATCH(详细信息[[#This Row],[项目类型]],参数[项目类型],0),MATCH(详细信息[[#Headers],[普通合伙人]],参数[#Headers],0))*INDEX(项目参数!$B$12:$H$12,1,MATCH(详细信息[[#Headers],[普通合伙人]],参数[#Headers],0))*详细信息[[#This Row],[实际工时]]</f>
        <v>7700</v>
      </c>
      <c r="S5" s="22">
        <f>INDEX(参数[],MATCH(详细信息[[#This Row],[项目类型]],参数[项目类型],0),MATCH(详细信息[[#Headers],[商业律师]],参数[#Headers],0))*INDEX(项目参数!$B$12:$H$12,1,MATCH(详细信息[[#Headers],[商业律师]],参数[#Headers],0))*详细信息[[#This Row],[实际工时]]</f>
        <v>22000</v>
      </c>
      <c r="T5" s="22">
        <f>INDEX(参数[],MATCH(详细信息[[#This Row],[项目类型]],参数[项目类型],0),MATCH(详细信息[[#Headers],[辩护律师]],参数[#Headers],0))*INDEX(项目参数!$B$12:$H$12,1,MATCH(详细信息[[#Headers],[辩护律师]],参数[#Headers],0))*详细信息[[#This Row],[实际工时]]</f>
        <v>0</v>
      </c>
      <c r="U5" s="22">
        <f>INDEX(参数[],MATCH(详细信息[[#This Row],[项目类型]],参数[项目类型],0),MATCH(详细信息[[#Headers],[知识产权律师]],参数[#Headers],0))*INDEX(项目参数!$B$12:$H$12,1,MATCH(详细信息[[#Headers],[知识产权律师]],参数[#Headers],0))*详细信息[[#This Row],[实际工时]]</f>
        <v>0</v>
      </c>
      <c r="V5" s="22">
        <f>INDEX(参数[],MATCH(详细信息[[#This Row],[项目类型]],参数[项目类型],0),MATCH(详细信息[[#Headers],[破产律师]],参数[#Headers],0))*INDEX(项目参数!$B$12:$H$12,1,MATCH(详细信息[[#Headers],[破产律师]],参数[#Headers],0))*详细信息[[#This Row],[实际工时]]</f>
        <v>0</v>
      </c>
      <c r="W5" s="22">
        <f>INDEX(参数[],MATCH(详细信息[[#This Row],[项目类型]],参数[项目类型],0),MATCH(详细信息[[#Headers],[管理人员]],参数[#Headers],0))*INDEX(项目参数!$B$12:$H$12,1,MATCH(详细信息[[#Headers],[管理人员]],参数[#Headers],0))*详细信息[[#This Row],[实际工时]]</f>
        <v>13750</v>
      </c>
      <c r="Y5" s="27"/>
      <c r="Z5" s="27"/>
      <c r="AA5" s="27"/>
      <c r="AB5" s="27"/>
      <c r="AC5" s="27"/>
    </row>
    <row r="6" spans="1:29" ht="17.25" x14ac:dyDescent="0.35">
      <c r="B6" t="s">
        <v>43</v>
      </c>
      <c r="C6" t="s">
        <v>19</v>
      </c>
      <c r="D6" s="21">
        <f ca="1">TODAY()+30</f>
        <v>43565</v>
      </c>
      <c r="E6" s="21">
        <f ca="1">TODAY()+100</f>
        <v>43635</v>
      </c>
      <c r="F6" s="21">
        <f ca="1">TODAY()+40</f>
        <v>43575</v>
      </c>
      <c r="G6" s="21">
        <f ca="1">TODAY()+110</f>
        <v>43645</v>
      </c>
      <c r="H6">
        <v>400</v>
      </c>
      <c r="I6">
        <v>390</v>
      </c>
      <c r="J6">
        <f ca="1">DAYS360(详细信息[[#This Row],[估计开始时间]],详细信息[[#This Row],[估计完成时间]],FALSE)</f>
        <v>69</v>
      </c>
      <c r="K6">
        <f ca="1">DAYS360(详细信息[[#This Row],[实际开始时间]],详细信息[[#This Row],[实际完成时间]],FALSE)</f>
        <v>69</v>
      </c>
      <c r="L6" s="22">
        <f>INDEX(参数[],MATCH(详细信息[[#This Row],[项目类型]],参数[项目类型],0),MATCH(详细信息[[#Headers],[普通合伙人]],参数[#Headers],0))*INDEX(项目参数!$B$12:$H$12,1,MATCH(详细信息[[#Headers],[普通合伙人]],参数[#Headers],0))*详细信息[[#This Row],[估计工时]]</f>
        <v>14000</v>
      </c>
      <c r="M6" s="22">
        <f>INDEX(参数[],MATCH(详细信息[[#This Row],[项目类型]],参数[项目类型],0),MATCH(详细信息[[#Headers],[商业律师]],参数[#Headers],0))*INDEX(项目参数!$B$12:$H$12,1,MATCH(详细信息[[#Headers],[商业律师]],参数[#Headers],0))*详细信息[[#This Row],[估计工时]]</f>
        <v>40000</v>
      </c>
      <c r="N6" s="22">
        <f>INDEX(参数[],MATCH(详细信息[[#This Row],[项目类型]],参数[项目类型],0),MATCH(详细信息[[#Headers],[辩护律师]],参数[#Headers],0))*INDEX(项目参数!$B$12:$H$12,1,MATCH(详细信息[[#Headers],[辩护律师]],参数[#Headers],0))*详细信息[[#This Row],[估计工时]]</f>
        <v>0</v>
      </c>
      <c r="O6" s="22">
        <f>INDEX(参数[],MATCH(详细信息[[#This Row],[项目类型]],参数[项目类型],0),MATCH(详细信息[[#Headers],[知识产权律师]],参数[#Headers],0))*INDEX(项目参数!$B$12:$H$12,1,MATCH(详细信息[[#Headers],[知识产权律师]],参数[#Headers],0))*详细信息[[#This Row],[估计工时]]</f>
        <v>11000</v>
      </c>
      <c r="P6" s="22">
        <f>INDEX(参数[],MATCH(详细信息[[#This Row],[项目类型]],参数[项目类型],0),MATCH(详细信息[[#Headers],[破产律师]],参数[#Headers],0))*INDEX(项目参数!$B$12:$H$12,1,MATCH(详细信息[[#Headers],[破产律师]],参数[#Headers],0))*详细信息[[#This Row],[估计工时]]</f>
        <v>0</v>
      </c>
      <c r="Q6" s="22">
        <f>INDEX(参数[],MATCH(详细信息[[#This Row],[项目类型]],参数[项目类型],0),MATCH(详细信息[[#Headers],[管理人员]],参数[#Headers],0))*INDEX(项目参数!$B$12:$H$12,1,MATCH(详细信息[[#Headers],[管理人员]],参数[#Headers],0))*详细信息[[#This Row],[估计工时]]</f>
        <v>20000</v>
      </c>
      <c r="R6" s="22">
        <f>INDEX(参数[],MATCH(详细信息[[#This Row],[项目类型]],参数[项目类型],0),MATCH(详细信息[[#Headers],[普通合伙人]],参数[#Headers],0))*INDEX(项目参数!$B$12:$H$12,1,MATCH(详细信息[[#Headers],[普通合伙人]],参数[#Headers],0))*详细信息[[#This Row],[实际工时]]</f>
        <v>13650</v>
      </c>
      <c r="S6" s="22">
        <f>INDEX(参数[],MATCH(详细信息[[#This Row],[项目类型]],参数[项目类型],0),MATCH(详细信息[[#Headers],[商业律师]],参数[#Headers],0))*INDEX(项目参数!$B$12:$H$12,1,MATCH(详细信息[[#Headers],[商业律师]],参数[#Headers],0))*详细信息[[#This Row],[实际工时]]</f>
        <v>39000</v>
      </c>
      <c r="T6" s="22">
        <f>INDEX(参数[],MATCH(详细信息[[#This Row],[项目类型]],参数[项目类型],0),MATCH(详细信息[[#Headers],[辩护律师]],参数[#Headers],0))*INDEX(项目参数!$B$12:$H$12,1,MATCH(详细信息[[#Headers],[辩护律师]],参数[#Headers],0))*详细信息[[#This Row],[实际工时]]</f>
        <v>0</v>
      </c>
      <c r="U6" s="22">
        <f>INDEX(参数[],MATCH(详细信息[[#This Row],[项目类型]],参数[项目类型],0),MATCH(详细信息[[#Headers],[知识产权律师]],参数[#Headers],0))*INDEX(项目参数!$B$12:$H$12,1,MATCH(详细信息[[#Headers],[知识产权律师]],参数[#Headers],0))*详细信息[[#This Row],[实际工时]]</f>
        <v>10725</v>
      </c>
      <c r="V6" s="22">
        <f>INDEX(参数[],MATCH(详细信息[[#This Row],[项目类型]],参数[项目类型],0),MATCH(详细信息[[#Headers],[破产律师]],参数[#Headers],0))*INDEX(项目参数!$B$12:$H$12,1,MATCH(详细信息[[#Headers],[破产律师]],参数[#Headers],0))*详细信息[[#This Row],[实际工时]]</f>
        <v>0</v>
      </c>
      <c r="W6" s="22">
        <f>INDEX(参数[],MATCH(详细信息[[#This Row],[项目类型]],参数[项目类型],0),MATCH(详细信息[[#Headers],[管理人员]],参数[#Headers],0))*INDEX(项目参数!$B$12:$H$12,1,MATCH(详细信息[[#Headers],[管理人员]],参数[#Headers],0))*详细信息[[#This Row],[实际工时]]</f>
        <v>19500</v>
      </c>
      <c r="Y6" s="27"/>
      <c r="Z6" s="27"/>
      <c r="AA6" s="27"/>
      <c r="AB6" s="27"/>
      <c r="AC6" s="27"/>
    </row>
    <row r="7" spans="1:29" ht="17.25" x14ac:dyDescent="0.35">
      <c r="B7" t="s">
        <v>44</v>
      </c>
      <c r="C7" t="s">
        <v>20</v>
      </c>
      <c r="D7" s="21">
        <f ca="1">TODAY()+150</f>
        <v>43685</v>
      </c>
      <c r="E7" s="21">
        <f ca="1">TODAY()+150</f>
        <v>43685</v>
      </c>
      <c r="F7" s="21">
        <f ca="1">TODAY()+150</f>
        <v>43685</v>
      </c>
      <c r="G7" s="21">
        <f ca="1">TODAY()+170</f>
        <v>43705</v>
      </c>
      <c r="H7">
        <v>500</v>
      </c>
      <c r="I7">
        <v>500</v>
      </c>
      <c r="J7">
        <f ca="1">DAYS360(详细信息[[#This Row],[估计开始时间]],详细信息[[#This Row],[估计完成时间]],FALSE)</f>
        <v>0</v>
      </c>
      <c r="K7">
        <f ca="1">DAYS360(详细信息[[#This Row],[实际开始时间]],详细信息[[#This Row],[实际完成时间]],FALSE)</f>
        <v>20</v>
      </c>
      <c r="L7" s="22">
        <f>INDEX(参数[],MATCH(详细信息[[#This Row],[项目类型]],参数[项目类型],0),MATCH(详细信息[[#Headers],[普通合伙人]],参数[#Headers],0))*INDEX(项目参数!$B$12:$H$12,1,MATCH(详细信息[[#Headers],[普通合伙人]],参数[#Headers],0))*详细信息[[#This Row],[估计工时]]</f>
        <v>35000</v>
      </c>
      <c r="M7" s="22">
        <f>INDEX(参数[],MATCH(详细信息[[#This Row],[项目类型]],参数[项目类型],0),MATCH(详细信息[[#Headers],[商业律师]],参数[#Headers],0))*INDEX(项目参数!$B$12:$H$12,1,MATCH(详细信息[[#Headers],[商业律师]],参数[#Headers],0))*详细信息[[#This Row],[估计工时]]</f>
        <v>0</v>
      </c>
      <c r="N7" s="22">
        <f>INDEX(参数[],MATCH(详细信息[[#This Row],[项目类型]],参数[项目类型],0),MATCH(详细信息[[#Headers],[辩护律师]],参数[#Headers],0))*INDEX(项目参数!$B$12:$H$12,1,MATCH(详细信息[[#Headers],[辩护律师]],参数[#Headers],0))*详细信息[[#This Row],[估计工时]]</f>
        <v>75000</v>
      </c>
      <c r="O7" s="22">
        <f>INDEX(参数[],MATCH(详细信息[[#This Row],[项目类型]],参数[项目类型],0),MATCH(详细信息[[#Headers],[知识产权律师]],参数[#Headers],0))*INDEX(项目参数!$B$12:$H$12,1,MATCH(详细信息[[#Headers],[知识产权律师]],参数[#Headers],0))*详细信息[[#This Row],[估计工时]]</f>
        <v>0</v>
      </c>
      <c r="P7" s="22">
        <f>INDEX(参数[],MATCH(详细信息[[#This Row],[项目类型]],参数[项目类型],0),MATCH(详细信息[[#Headers],[破产律师]],参数[#Headers],0))*INDEX(项目参数!$B$12:$H$12,1,MATCH(详细信息[[#Headers],[破产律师]],参数[#Headers],0))*详细信息[[#This Row],[估计工时]]</f>
        <v>0</v>
      </c>
      <c r="Q7" s="22">
        <f>INDEX(参数[],MATCH(详细信息[[#This Row],[项目类型]],参数[项目类型],0),MATCH(详细信息[[#Headers],[管理人员]],参数[#Headers],0))*INDEX(项目参数!$B$12:$H$12,1,MATCH(详细信息[[#Headers],[管理人员]],参数[#Headers],0))*详细信息[[#This Row],[估计工时]]</f>
        <v>18750</v>
      </c>
      <c r="R7" s="22">
        <f>INDEX(参数[],MATCH(详细信息[[#This Row],[项目类型]],参数[项目类型],0),MATCH(详细信息[[#Headers],[普通合伙人]],参数[#Headers],0))*INDEX(项目参数!$B$12:$H$12,1,MATCH(详细信息[[#Headers],[普通合伙人]],参数[#Headers],0))*详细信息[[#This Row],[实际工时]]</f>
        <v>35000</v>
      </c>
      <c r="S7" s="22">
        <f>INDEX(参数[],MATCH(详细信息[[#This Row],[项目类型]],参数[项目类型],0),MATCH(详细信息[[#Headers],[商业律师]],参数[#Headers],0))*INDEX(项目参数!$B$12:$H$12,1,MATCH(详细信息[[#Headers],[商业律师]],参数[#Headers],0))*详细信息[[#This Row],[实际工时]]</f>
        <v>0</v>
      </c>
      <c r="T7" s="22">
        <f>INDEX(参数[],MATCH(详细信息[[#This Row],[项目类型]],参数[项目类型],0),MATCH(详细信息[[#Headers],[辩护律师]],参数[#Headers],0))*INDEX(项目参数!$B$12:$H$12,1,MATCH(详细信息[[#Headers],[辩护律师]],参数[#Headers],0))*详细信息[[#This Row],[实际工时]]</f>
        <v>75000</v>
      </c>
      <c r="U7" s="22">
        <f>INDEX(参数[],MATCH(详细信息[[#This Row],[项目类型]],参数[项目类型],0),MATCH(详细信息[[#Headers],[知识产权律师]],参数[#Headers],0))*INDEX(项目参数!$B$12:$H$12,1,MATCH(详细信息[[#Headers],[知识产权律师]],参数[#Headers],0))*详细信息[[#This Row],[实际工时]]</f>
        <v>0</v>
      </c>
      <c r="V7" s="22">
        <f>INDEX(参数[],MATCH(详细信息[[#This Row],[项目类型]],参数[项目类型],0),MATCH(详细信息[[#Headers],[破产律师]],参数[#Headers],0))*INDEX(项目参数!$B$12:$H$12,1,MATCH(详细信息[[#Headers],[破产律师]],参数[#Headers],0))*详细信息[[#This Row],[实际工时]]</f>
        <v>0</v>
      </c>
      <c r="W7" s="22">
        <f>INDEX(参数[],MATCH(详细信息[[#This Row],[项目类型]],参数[项目类型],0),MATCH(详细信息[[#Headers],[管理人员]],参数[#Headers],0))*INDEX(项目参数!$B$12:$H$12,1,MATCH(详细信息[[#Headers],[管理人员]],参数[#Headers],0))*详细信息[[#This Row],[实际工时]]</f>
        <v>18750</v>
      </c>
      <c r="Y7" s="27"/>
      <c r="Z7" s="27"/>
      <c r="AA7" s="27"/>
      <c r="AB7" s="27"/>
      <c r="AC7" s="27"/>
    </row>
    <row r="8" spans="1:29" ht="17.25" x14ac:dyDescent="0.35">
      <c r="B8" t="s">
        <v>45</v>
      </c>
      <c r="C8" t="s">
        <v>21</v>
      </c>
      <c r="D8" s="21">
        <f ca="1">TODAY()+200</f>
        <v>43735</v>
      </c>
      <c r="E8" s="21">
        <f ca="1">TODAY()+230</f>
        <v>43765</v>
      </c>
      <c r="F8" s="21">
        <f ca="1">TODAY()+230</f>
        <v>43765</v>
      </c>
      <c r="G8" s="21">
        <f ca="1">TODAY()+230</f>
        <v>43765</v>
      </c>
      <c r="H8">
        <v>150</v>
      </c>
      <c r="I8">
        <v>145</v>
      </c>
      <c r="J8">
        <f ca="1">DAYS360(详细信息[[#This Row],[估计开始时间]],详细信息[[#This Row],[估计完成时间]],FALSE)</f>
        <v>30</v>
      </c>
      <c r="K8">
        <f ca="1">DAYS360(详细信息[[#This Row],[实际开始时间]],详细信息[[#This Row],[实际完成时间]],FALSE)</f>
        <v>0</v>
      </c>
      <c r="L8" s="22">
        <f>INDEX(参数[],MATCH(详细信息[[#This Row],[项目类型]],参数[项目类型],0),MATCH(详细信息[[#Headers],[普通合伙人]],参数[#Headers],0))*INDEX(项目参数!$B$12:$H$12,1,MATCH(详细信息[[#Headers],[普通合伙人]],参数[#Headers],0))*详细信息[[#This Row],[估计工时]]</f>
        <v>5250</v>
      </c>
      <c r="M8" s="22">
        <f>INDEX(参数[],MATCH(详细信息[[#This Row],[项目类型]],参数[项目类型],0),MATCH(详细信息[[#Headers],[商业律师]],参数[#Headers],0))*INDEX(项目参数!$B$12:$H$12,1,MATCH(详细信息[[#Headers],[商业律师]],参数[#Headers],0))*详细信息[[#This Row],[估计工时]]</f>
        <v>0</v>
      </c>
      <c r="N8" s="22">
        <f>INDEX(参数[],MATCH(详细信息[[#This Row],[项目类型]],参数[项目类型],0),MATCH(详细信息[[#Headers],[辩护律师]],参数[#Headers],0))*INDEX(项目参数!$B$12:$H$12,1,MATCH(详细信息[[#Headers],[辩护律师]],参数[#Headers],0))*详细信息[[#This Row],[估计工时]]</f>
        <v>0</v>
      </c>
      <c r="O8" s="22">
        <f>INDEX(参数[],MATCH(详细信息[[#This Row],[项目类型]],参数[项目类型],0),MATCH(详细信息[[#Headers],[知识产权律师]],参数[#Headers],0))*INDEX(项目参数!$B$12:$H$12,1,MATCH(详细信息[[#Headers],[知识产权律师]],参数[#Headers],0))*详细信息[[#This Row],[估计工时]]</f>
        <v>24750</v>
      </c>
      <c r="P8" s="22">
        <f>INDEX(参数[],MATCH(详细信息[[#This Row],[项目类型]],参数[项目类型],0),MATCH(详细信息[[#Headers],[破产律师]],参数[#Headers],0))*INDEX(项目参数!$B$12:$H$12,1,MATCH(详细信息[[#Headers],[破产律师]],参数[#Headers],0))*详细信息[[#This Row],[估计工时]]</f>
        <v>0</v>
      </c>
      <c r="Q8" s="22">
        <f>INDEX(参数[],MATCH(详细信息[[#This Row],[项目类型]],参数[项目类型],0),MATCH(详细信息[[#Headers],[管理人员]],参数[#Headers],0))*INDEX(项目参数!$B$12:$H$12,1,MATCH(详细信息[[#Headers],[管理人员]],参数[#Headers],0))*详细信息[[#This Row],[估计工时]]</f>
        <v>5625</v>
      </c>
      <c r="R8" s="22">
        <f>INDEX(参数[],MATCH(详细信息[[#This Row],[项目类型]],参数[项目类型],0),MATCH(详细信息[[#Headers],[普通合伙人]],参数[#Headers],0))*INDEX(项目参数!$B$12:$H$12,1,MATCH(详细信息[[#Headers],[普通合伙人]],参数[#Headers],0))*详细信息[[#This Row],[实际工时]]</f>
        <v>5075</v>
      </c>
      <c r="S8" s="22">
        <f>INDEX(参数[],MATCH(详细信息[[#This Row],[项目类型]],参数[项目类型],0),MATCH(详细信息[[#Headers],[商业律师]],参数[#Headers],0))*INDEX(项目参数!$B$12:$H$12,1,MATCH(详细信息[[#Headers],[商业律师]],参数[#Headers],0))*详细信息[[#This Row],[实际工时]]</f>
        <v>0</v>
      </c>
      <c r="T8" s="22">
        <f>INDEX(参数[],MATCH(详细信息[[#This Row],[项目类型]],参数[项目类型],0),MATCH(详细信息[[#Headers],[辩护律师]],参数[#Headers],0))*INDEX(项目参数!$B$12:$H$12,1,MATCH(详细信息[[#Headers],[辩护律师]],参数[#Headers],0))*详细信息[[#This Row],[实际工时]]</f>
        <v>0</v>
      </c>
      <c r="U8" s="22">
        <f>INDEX(参数[],MATCH(详细信息[[#This Row],[项目类型]],参数[项目类型],0),MATCH(详细信息[[#Headers],[知识产权律师]],参数[#Headers],0))*INDEX(项目参数!$B$12:$H$12,1,MATCH(详细信息[[#Headers],[知识产权律师]],参数[#Headers],0))*详细信息[[#This Row],[实际工时]]</f>
        <v>23925</v>
      </c>
      <c r="V8" s="22">
        <f>INDEX(参数[],MATCH(详细信息[[#This Row],[项目类型]],参数[项目类型],0),MATCH(详细信息[[#Headers],[破产律师]],参数[#Headers],0))*INDEX(项目参数!$B$12:$H$12,1,MATCH(详细信息[[#Headers],[破产律师]],参数[#Headers],0))*详细信息[[#This Row],[实际工时]]</f>
        <v>0</v>
      </c>
      <c r="W8" s="22">
        <f>INDEX(参数[],MATCH(详细信息[[#This Row],[项目类型]],参数[项目类型],0),MATCH(详细信息[[#Headers],[管理人员]],参数[#Headers],0))*INDEX(项目参数!$B$12:$H$12,1,MATCH(详细信息[[#Headers],[管理人员]],参数[#Headers],0))*详细信息[[#This Row],[实际工时]]</f>
        <v>5437.5</v>
      </c>
      <c r="Y8" s="27"/>
      <c r="Z8" s="27"/>
      <c r="AA8" s="27"/>
      <c r="AB8" s="27"/>
      <c r="AC8" s="27"/>
    </row>
    <row r="9" spans="1:29" ht="17.25" x14ac:dyDescent="0.35">
      <c r="B9" t="s">
        <v>46</v>
      </c>
      <c r="C9" t="s">
        <v>22</v>
      </c>
      <c r="D9" s="21">
        <f ca="1">TODAY()+220</f>
        <v>43755</v>
      </c>
      <c r="E9" s="21">
        <f ca="1">TODAY()+250</f>
        <v>43785</v>
      </c>
      <c r="F9" s="21">
        <f ca="1">TODAY()+230</f>
        <v>43765</v>
      </c>
      <c r="G9" s="21">
        <f ca="1">TODAY()+259</f>
        <v>43794</v>
      </c>
      <c r="H9">
        <v>250</v>
      </c>
      <c r="I9">
        <v>255</v>
      </c>
      <c r="J9">
        <f ca="1">DAYS360(详细信息[[#This Row],[估计开始时间]],详细信息[[#This Row],[估计完成时间]],FALSE)</f>
        <v>29</v>
      </c>
      <c r="K9">
        <f ca="1">DAYS360(详细信息[[#This Row],[实际开始时间]],详细信息[[#This Row],[实际完成时间]],FALSE)</f>
        <v>28</v>
      </c>
      <c r="L9" s="22">
        <f>INDEX(参数[],MATCH(详细信息[[#This Row],[项目类型]],参数[项目类型],0),MATCH(详细信息[[#Headers],[普通合伙人]],参数[#Headers],0))*INDEX(项目参数!$B$12:$H$12,1,MATCH(详细信息[[#Headers],[普通合伙人]],参数[#Headers],0))*详细信息[[#This Row],[估计工时]]</f>
        <v>17500</v>
      </c>
      <c r="M9" s="22">
        <f>INDEX(参数[],MATCH(详细信息[[#This Row],[项目类型]],参数[项目类型],0),MATCH(详细信息[[#Headers],[商业律师]],参数[#Headers],0))*INDEX(项目参数!$B$12:$H$12,1,MATCH(详细信息[[#Headers],[商业律师]],参数[#Headers],0))*详细信息[[#This Row],[估计工时]]</f>
        <v>6250</v>
      </c>
      <c r="N9" s="22">
        <f>INDEX(参数[],MATCH(详细信息[[#This Row],[项目类型]],参数[项目类型],0),MATCH(详细信息[[#Headers],[辩护律师]],参数[#Headers],0))*INDEX(项目参数!$B$12:$H$12,1,MATCH(详细信息[[#Headers],[辩护律师]],参数[#Headers],0))*详细信息[[#This Row],[估计工时]]</f>
        <v>30000</v>
      </c>
      <c r="O9" s="22">
        <f>INDEX(参数[],MATCH(详细信息[[#This Row],[项目类型]],参数[项目类型],0),MATCH(详细信息[[#Headers],[知识产权律师]],参数[#Headers],0))*INDEX(项目参数!$B$12:$H$12,1,MATCH(详细信息[[#Headers],[知识产权律师]],参数[#Headers],0))*详细信息[[#This Row],[估计工时]]</f>
        <v>0</v>
      </c>
      <c r="P9" s="22">
        <f>INDEX(参数[],MATCH(详细信息[[#This Row],[项目类型]],参数[项目类型],0),MATCH(详细信息[[#Headers],[破产律师]],参数[#Headers],0))*INDEX(项目参数!$B$12:$H$12,1,MATCH(详细信息[[#Headers],[破产律师]],参数[#Headers],0))*详细信息[[#This Row],[估计工时]]</f>
        <v>0</v>
      </c>
      <c r="Q9" s="22">
        <f>INDEX(参数[],MATCH(详细信息[[#This Row],[项目类型]],参数[项目类型],0),MATCH(详细信息[[#Headers],[管理人员]],参数[#Headers],0))*INDEX(项目参数!$B$12:$H$12,1,MATCH(详细信息[[#Headers],[管理人员]],参数[#Headers],0))*详细信息[[#This Row],[估计工时]]</f>
        <v>9375</v>
      </c>
      <c r="R9" s="22">
        <f>INDEX(参数[],MATCH(详细信息[[#This Row],[项目类型]],参数[项目类型],0),MATCH(详细信息[[#Headers],[普通合伙人]],参数[#Headers],0))*INDEX(项目参数!$B$12:$H$12,1,MATCH(详细信息[[#Headers],[普通合伙人]],参数[#Headers],0))*详细信息[[#This Row],[实际工时]]</f>
        <v>17850</v>
      </c>
      <c r="S9" s="22">
        <f>INDEX(参数[],MATCH(详细信息[[#This Row],[项目类型]],参数[项目类型],0),MATCH(详细信息[[#Headers],[商业律师]],参数[#Headers],0))*INDEX(项目参数!$B$12:$H$12,1,MATCH(详细信息[[#Headers],[商业律师]],参数[#Headers],0))*详细信息[[#This Row],[实际工时]]</f>
        <v>6375</v>
      </c>
      <c r="T9" s="22">
        <f>INDEX(参数[],MATCH(详细信息[[#This Row],[项目类型]],参数[项目类型],0),MATCH(详细信息[[#Headers],[辩护律师]],参数[#Headers],0))*INDEX(项目参数!$B$12:$H$12,1,MATCH(详细信息[[#Headers],[辩护律师]],参数[#Headers],0))*详细信息[[#This Row],[实际工时]]</f>
        <v>30600</v>
      </c>
      <c r="U9" s="22">
        <f>INDEX(参数[],MATCH(详细信息[[#This Row],[项目类型]],参数[项目类型],0),MATCH(详细信息[[#Headers],[知识产权律师]],参数[#Headers],0))*INDEX(项目参数!$B$12:$H$12,1,MATCH(详细信息[[#Headers],[知识产权律师]],参数[#Headers],0))*详细信息[[#This Row],[实际工时]]</f>
        <v>0</v>
      </c>
      <c r="V9" s="22">
        <f>INDEX(参数[],MATCH(详细信息[[#This Row],[项目类型]],参数[项目类型],0),MATCH(详细信息[[#Headers],[破产律师]],参数[#Headers],0))*INDEX(项目参数!$B$12:$H$12,1,MATCH(详细信息[[#Headers],[破产律师]],参数[#Headers],0))*详细信息[[#This Row],[实际工时]]</f>
        <v>0</v>
      </c>
      <c r="W9" s="22">
        <f>INDEX(参数[],MATCH(详细信息[[#This Row],[项目类型]],参数[项目类型],0),MATCH(详细信息[[#Headers],[管理人员]],参数[#Headers],0))*INDEX(项目参数!$B$12:$H$12,1,MATCH(详细信息[[#Headers],[管理人员]],参数[#Headers],0))*详细信息[[#This Row],[实际工时]]</f>
        <v>9562.5</v>
      </c>
      <c r="Y9" s="27"/>
      <c r="Z9" s="27"/>
      <c r="AA9" s="27"/>
      <c r="AB9" s="27"/>
      <c r="AC9" s="27"/>
    </row>
    <row r="10" spans="1:29" x14ac:dyDescent="0.3">
      <c r="B10" s="12" t="s">
        <v>67</v>
      </c>
      <c r="H10" s="12">
        <f>SUBTOTAL(109,详细信息[估计工时])</f>
        <v>1500</v>
      </c>
      <c r="I10" s="12">
        <f>SUBTOTAL(109,详细信息[实际工时])</f>
        <v>1510</v>
      </c>
      <c r="J10" s="12">
        <f ca="1">SUBTOTAL(109,详细信息[估计工期])</f>
        <v>187</v>
      </c>
      <c r="K10" s="12">
        <f ca="1">SUBTOTAL(109,详细信息[实际工期])</f>
        <v>171</v>
      </c>
    </row>
  </sheetData>
  <mergeCells count="1">
    <mergeCell ref="Y2:AC9"/>
  </mergeCells>
  <phoneticPr fontId="26" type="noConversion"/>
  <dataValidations count="1">
    <dataValidation type="list" allowBlank="1" showInputMessage="1" showErrorMessage="1" sqref="C5:C9" xr:uid="{00000000-0002-0000-0100-000000000000}">
      <formula1>项目类型</formula1>
    </dataValidation>
  </dataValidations>
  <printOptions horizontalCentered="1"/>
  <pageMargins left="0.4" right="0.4" top="0.4" bottom="0.4" header="0.3" footer="0.3"/>
  <pageSetup paperSize="9" scale="71" fitToHeight="0" orientation="landscape" horizontalDpi="4294967293" verticalDpi="4294967295"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T28"/>
  <sheetViews>
    <sheetView showGridLines="0" workbookViewId="0"/>
  </sheetViews>
  <sheetFormatPr defaultColWidth="9" defaultRowHeight="16.5" x14ac:dyDescent="0.3"/>
  <cols>
    <col min="1" max="1" width="1.75" style="10" customWidth="1"/>
    <col min="2" max="2" width="10.75" style="12" bestFit="1" customWidth="1"/>
    <col min="3" max="4" width="9.875" style="12" bestFit="1" customWidth="1"/>
    <col min="5" max="5" width="10.875" style="12" bestFit="1" customWidth="1"/>
    <col min="6" max="6" width="9.875" style="12" bestFit="1" customWidth="1"/>
    <col min="7" max="7" width="5.375" style="12" bestFit="1" customWidth="1"/>
    <col min="8" max="10" width="9.875" style="12" bestFit="1" customWidth="1"/>
    <col min="11" max="11" width="10.875" style="12" bestFit="1" customWidth="1"/>
    <col min="12" max="12" width="9.875" style="12" bestFit="1" customWidth="1"/>
    <col min="13" max="13" width="7.375" style="12" bestFit="1" customWidth="1"/>
    <col min="14" max="14" width="9.875" style="12" bestFit="1" customWidth="1"/>
    <col min="15" max="15" width="2.625" style="12" customWidth="1"/>
    <col min="16" max="16384" width="9" style="12"/>
  </cols>
  <sheetData>
    <row r="1" spans="1:20" ht="35.450000000000003" customHeight="1" x14ac:dyDescent="0.45">
      <c r="A1" s="10" t="s">
        <v>61</v>
      </c>
      <c r="B1" s="1" t="str">
        <f>项目参数!B1</f>
        <v>公司名称</v>
      </c>
      <c r="C1" s="1"/>
      <c r="D1" s="1"/>
      <c r="E1" s="1"/>
      <c r="F1" s="1"/>
      <c r="G1" s="1"/>
      <c r="H1" s="1"/>
      <c r="I1" s="1"/>
      <c r="J1" s="1"/>
      <c r="K1" s="1"/>
      <c r="L1" s="1"/>
      <c r="M1" s="1"/>
      <c r="N1" s="1"/>
    </row>
    <row r="2" spans="1:20" ht="22.5" x14ac:dyDescent="0.4">
      <c r="A2" s="10" t="s">
        <v>8</v>
      </c>
      <c r="B2" s="2" t="str">
        <f>项目参数!B2</f>
        <v>适合于律师事务所的项目规划</v>
      </c>
      <c r="C2" s="2"/>
      <c r="D2" s="2"/>
      <c r="E2" s="2"/>
      <c r="F2" s="2"/>
      <c r="G2" s="2"/>
      <c r="H2" s="2"/>
      <c r="I2" s="2"/>
      <c r="J2" s="2"/>
      <c r="K2" s="2"/>
    </row>
    <row r="3" spans="1:20" ht="17.25" x14ac:dyDescent="0.3">
      <c r="A3" s="10" t="s">
        <v>9</v>
      </c>
      <c r="B3" s="3" t="str">
        <f>项目参数!B3</f>
        <v>公司名称机密</v>
      </c>
      <c r="C3" s="3"/>
      <c r="D3" s="3"/>
      <c r="E3" s="3"/>
      <c r="F3" s="3"/>
      <c r="G3" s="3"/>
      <c r="H3" s="3"/>
      <c r="I3" s="3"/>
      <c r="J3" s="3"/>
      <c r="K3" s="3"/>
    </row>
    <row r="4" spans="1:20" x14ac:dyDescent="0.3">
      <c r="A4" s="10" t="s">
        <v>62</v>
      </c>
      <c r="C4" s="28" t="s">
        <v>64</v>
      </c>
      <c r="D4" s="29"/>
      <c r="E4" s="29"/>
      <c r="F4" s="29"/>
      <c r="G4" s="29"/>
      <c r="H4" s="30"/>
      <c r="I4" s="28" t="s">
        <v>65</v>
      </c>
      <c r="J4" s="29"/>
      <c r="K4" s="29"/>
      <c r="L4" s="29"/>
      <c r="M4" s="29"/>
      <c r="N4" s="30"/>
      <c r="P4" s="31" t="s">
        <v>66</v>
      </c>
      <c r="Q4" s="32"/>
      <c r="R4" s="32"/>
      <c r="S4" s="32"/>
      <c r="T4" s="32"/>
    </row>
    <row r="5" spans="1:20" s="23" customFormat="1" ht="17.25" x14ac:dyDescent="0.35">
      <c r="A5" s="15" t="s">
        <v>63</v>
      </c>
      <c r="B5" s="24" t="s">
        <v>41</v>
      </c>
      <c r="C5" s="4" t="s">
        <v>68</v>
      </c>
      <c r="D5" s="4" t="s">
        <v>69</v>
      </c>
      <c r="E5" s="4" t="s">
        <v>70</v>
      </c>
      <c r="F5" s="4" t="s">
        <v>71</v>
      </c>
      <c r="G5" s="4" t="s">
        <v>72</v>
      </c>
      <c r="H5" s="4" t="s">
        <v>73</v>
      </c>
      <c r="I5" s="4" t="s">
        <v>74</v>
      </c>
      <c r="J5" s="4" t="s">
        <v>75</v>
      </c>
      <c r="K5" s="4" t="s">
        <v>76</v>
      </c>
      <c r="L5" s="4" t="s">
        <v>77</v>
      </c>
      <c r="M5" s="4" t="s">
        <v>78</v>
      </c>
      <c r="N5" s="4" t="s">
        <v>79</v>
      </c>
      <c r="P5" s="32"/>
      <c r="Q5" s="32"/>
      <c r="R5" s="32"/>
      <c r="S5" s="32"/>
      <c r="T5" s="32"/>
    </row>
    <row r="6" spans="1:20" ht="17.25" x14ac:dyDescent="0.35">
      <c r="B6" t="s">
        <v>42</v>
      </c>
      <c r="C6" s="25">
        <v>7000</v>
      </c>
      <c r="D6" s="25">
        <v>20000</v>
      </c>
      <c r="E6" s="25">
        <v>0</v>
      </c>
      <c r="F6" s="25">
        <v>0</v>
      </c>
      <c r="G6" s="25">
        <v>0</v>
      </c>
      <c r="H6" s="25">
        <v>12500</v>
      </c>
      <c r="I6" s="25">
        <v>7700</v>
      </c>
      <c r="J6" s="25">
        <v>22000</v>
      </c>
      <c r="K6" s="25">
        <v>0</v>
      </c>
      <c r="L6" s="25">
        <v>0</v>
      </c>
      <c r="M6" s="25">
        <v>0</v>
      </c>
      <c r="N6" s="25">
        <v>13750</v>
      </c>
      <c r="P6" s="32"/>
      <c r="Q6" s="32"/>
      <c r="R6" s="32"/>
      <c r="S6" s="32"/>
      <c r="T6" s="32"/>
    </row>
    <row r="7" spans="1:20" ht="17.25" x14ac:dyDescent="0.35">
      <c r="B7" t="s">
        <v>43</v>
      </c>
      <c r="C7" s="25">
        <v>14000</v>
      </c>
      <c r="D7" s="25">
        <v>40000</v>
      </c>
      <c r="E7" s="25">
        <v>0</v>
      </c>
      <c r="F7" s="25">
        <v>11000</v>
      </c>
      <c r="G7" s="25">
        <v>0</v>
      </c>
      <c r="H7" s="25">
        <v>20000</v>
      </c>
      <c r="I7" s="25">
        <v>13650</v>
      </c>
      <c r="J7" s="25">
        <v>39000</v>
      </c>
      <c r="K7" s="25">
        <v>0</v>
      </c>
      <c r="L7" s="25">
        <v>10725</v>
      </c>
      <c r="M7" s="25">
        <v>0</v>
      </c>
      <c r="N7" s="25">
        <v>19500</v>
      </c>
      <c r="P7" s="32"/>
      <c r="Q7" s="32"/>
      <c r="R7" s="32"/>
      <c r="S7" s="32"/>
      <c r="T7" s="32"/>
    </row>
    <row r="8" spans="1:20" ht="17.25" x14ac:dyDescent="0.35">
      <c r="B8" t="s">
        <v>44</v>
      </c>
      <c r="C8" s="25">
        <v>35000</v>
      </c>
      <c r="D8" s="25">
        <v>0</v>
      </c>
      <c r="E8" s="25">
        <v>75000</v>
      </c>
      <c r="F8" s="25">
        <v>0</v>
      </c>
      <c r="G8" s="25">
        <v>0</v>
      </c>
      <c r="H8" s="25">
        <v>18750</v>
      </c>
      <c r="I8" s="25">
        <v>35000</v>
      </c>
      <c r="J8" s="25">
        <v>0</v>
      </c>
      <c r="K8" s="25">
        <v>75000</v>
      </c>
      <c r="L8" s="25">
        <v>0</v>
      </c>
      <c r="M8" s="25">
        <v>0</v>
      </c>
      <c r="N8" s="25">
        <v>18750</v>
      </c>
      <c r="P8" s="32"/>
      <c r="Q8" s="32"/>
      <c r="R8" s="32"/>
      <c r="S8" s="32"/>
      <c r="T8" s="32"/>
    </row>
    <row r="9" spans="1:20" ht="17.25" x14ac:dyDescent="0.35">
      <c r="B9" t="s">
        <v>45</v>
      </c>
      <c r="C9" s="25">
        <v>5250</v>
      </c>
      <c r="D9" s="25">
        <v>0</v>
      </c>
      <c r="E9" s="25">
        <v>0</v>
      </c>
      <c r="F9" s="25">
        <v>24750</v>
      </c>
      <c r="G9" s="25">
        <v>0</v>
      </c>
      <c r="H9" s="25">
        <v>5625</v>
      </c>
      <c r="I9" s="25">
        <v>5075</v>
      </c>
      <c r="J9" s="25">
        <v>0</v>
      </c>
      <c r="K9" s="25">
        <v>0</v>
      </c>
      <c r="L9" s="25">
        <v>23925</v>
      </c>
      <c r="M9" s="25">
        <v>0</v>
      </c>
      <c r="N9" s="25">
        <v>5437.5</v>
      </c>
      <c r="P9" s="32"/>
      <c r="Q9" s="32"/>
      <c r="R9" s="32"/>
      <c r="S9" s="32"/>
      <c r="T9" s="32"/>
    </row>
    <row r="10" spans="1:20" ht="17.25" x14ac:dyDescent="0.35">
      <c r="B10" t="s">
        <v>46</v>
      </c>
      <c r="C10" s="25">
        <v>17500</v>
      </c>
      <c r="D10" s="25">
        <v>6250</v>
      </c>
      <c r="E10" s="25">
        <v>30000</v>
      </c>
      <c r="F10" s="25">
        <v>0</v>
      </c>
      <c r="G10" s="25">
        <v>0</v>
      </c>
      <c r="H10" s="25">
        <v>9375</v>
      </c>
      <c r="I10" s="25">
        <v>17850</v>
      </c>
      <c r="J10" s="25">
        <v>6375</v>
      </c>
      <c r="K10" s="25">
        <v>30600</v>
      </c>
      <c r="L10" s="25">
        <v>0</v>
      </c>
      <c r="M10" s="25">
        <v>0</v>
      </c>
      <c r="N10" s="25">
        <v>9562.5</v>
      </c>
      <c r="P10" s="32"/>
      <c r="Q10" s="32"/>
      <c r="R10" s="32"/>
      <c r="S10" s="32"/>
      <c r="T10" s="32"/>
    </row>
    <row r="11" spans="1:20" ht="17.25" x14ac:dyDescent="0.35">
      <c r="B11" t="s">
        <v>80</v>
      </c>
      <c r="C11" s="25">
        <v>78750</v>
      </c>
      <c r="D11" s="25">
        <v>66250</v>
      </c>
      <c r="E11" s="25">
        <v>105000</v>
      </c>
      <c r="F11" s="25">
        <v>35750</v>
      </c>
      <c r="G11" s="25">
        <v>0</v>
      </c>
      <c r="H11" s="25">
        <v>66250</v>
      </c>
      <c r="I11" s="25">
        <v>79275</v>
      </c>
      <c r="J11" s="25">
        <v>67375</v>
      </c>
      <c r="K11" s="25">
        <v>105600</v>
      </c>
      <c r="L11" s="25">
        <v>34650</v>
      </c>
      <c r="M11" s="25">
        <v>0</v>
      </c>
      <c r="N11" s="25">
        <v>67000</v>
      </c>
      <c r="P11" s="32"/>
      <c r="Q11" s="32"/>
      <c r="R11" s="32"/>
      <c r="S11" s="32"/>
      <c r="T11" s="32"/>
    </row>
    <row r="12" spans="1:20" ht="17.25" x14ac:dyDescent="0.35">
      <c r="B12"/>
      <c r="C12"/>
      <c r="D12"/>
      <c r="E12"/>
      <c r="F12"/>
      <c r="G12"/>
      <c r="H12"/>
      <c r="I12"/>
      <c r="J12"/>
      <c r="K12"/>
      <c r="L12"/>
      <c r="M12"/>
      <c r="N12"/>
      <c r="P12" s="32"/>
      <c r="Q12" s="32"/>
      <c r="R12" s="32"/>
      <c r="S12" s="32"/>
      <c r="T12" s="32"/>
    </row>
    <row r="13" spans="1:20" ht="17.25" x14ac:dyDescent="0.35">
      <c r="B13"/>
      <c r="C13"/>
      <c r="D13"/>
      <c r="E13"/>
      <c r="F13"/>
      <c r="G13"/>
      <c r="H13"/>
      <c r="I13"/>
      <c r="J13"/>
      <c r="K13"/>
      <c r="L13"/>
      <c r="M13"/>
      <c r="N13"/>
      <c r="P13" s="32"/>
      <c r="Q13" s="32"/>
      <c r="R13" s="32"/>
      <c r="S13" s="32"/>
      <c r="T13" s="32"/>
    </row>
    <row r="14" spans="1:20" ht="17.25" x14ac:dyDescent="0.35">
      <c r="B14"/>
      <c r="C14"/>
      <c r="D14"/>
      <c r="E14"/>
      <c r="F14"/>
      <c r="G14"/>
      <c r="H14"/>
      <c r="I14"/>
      <c r="J14"/>
      <c r="K14"/>
      <c r="L14"/>
      <c r="M14"/>
      <c r="N14"/>
      <c r="P14" s="32"/>
      <c r="Q14" s="32"/>
      <c r="R14" s="32"/>
      <c r="S14" s="32"/>
      <c r="T14" s="32"/>
    </row>
    <row r="15" spans="1:20" ht="17.25" x14ac:dyDescent="0.35">
      <c r="B15"/>
      <c r="C15"/>
      <c r="D15"/>
      <c r="E15"/>
      <c r="F15"/>
      <c r="G15"/>
      <c r="H15"/>
      <c r="I15"/>
      <c r="J15"/>
      <c r="K15"/>
      <c r="L15"/>
      <c r="M15"/>
      <c r="N15"/>
      <c r="P15" s="32"/>
      <c r="Q15" s="32"/>
      <c r="R15" s="32"/>
      <c r="S15" s="32"/>
      <c r="T15" s="32"/>
    </row>
    <row r="16" spans="1:20" ht="17.25" x14ac:dyDescent="0.35">
      <c r="B16"/>
      <c r="C16"/>
      <c r="D16"/>
      <c r="E16"/>
      <c r="F16"/>
      <c r="G16"/>
      <c r="H16"/>
      <c r="I16"/>
      <c r="J16"/>
      <c r="K16"/>
      <c r="L16"/>
      <c r="M16"/>
      <c r="N16"/>
    </row>
    <row r="17" spans="2:14" ht="17.25" x14ac:dyDescent="0.35">
      <c r="B17"/>
      <c r="C17"/>
      <c r="D17"/>
      <c r="E17"/>
      <c r="F17"/>
      <c r="G17"/>
      <c r="H17"/>
      <c r="I17"/>
      <c r="J17"/>
      <c r="K17"/>
      <c r="L17"/>
      <c r="M17"/>
      <c r="N17"/>
    </row>
    <row r="18" spans="2:14" ht="17.25" x14ac:dyDescent="0.35">
      <c r="B18"/>
      <c r="C18"/>
      <c r="D18"/>
      <c r="E18"/>
      <c r="F18"/>
      <c r="G18"/>
      <c r="H18"/>
      <c r="I18"/>
      <c r="J18"/>
      <c r="K18"/>
      <c r="L18"/>
      <c r="M18"/>
      <c r="N18"/>
    </row>
    <row r="19" spans="2:14" ht="17.25" x14ac:dyDescent="0.35">
      <c r="B19"/>
      <c r="C19"/>
      <c r="D19"/>
      <c r="E19"/>
      <c r="F19"/>
      <c r="G19"/>
      <c r="H19"/>
      <c r="I19"/>
      <c r="J19"/>
      <c r="K19"/>
      <c r="L19"/>
      <c r="M19"/>
      <c r="N19"/>
    </row>
    <row r="20" spans="2:14" ht="17.25" x14ac:dyDescent="0.35">
      <c r="B20"/>
      <c r="C20"/>
      <c r="D20"/>
      <c r="E20"/>
      <c r="F20"/>
      <c r="G20"/>
      <c r="H20"/>
      <c r="I20"/>
      <c r="J20"/>
      <c r="K20"/>
      <c r="L20"/>
      <c r="M20"/>
      <c r="N20"/>
    </row>
    <row r="21" spans="2:14" ht="17.25" x14ac:dyDescent="0.35">
      <c r="B21"/>
      <c r="C21"/>
      <c r="D21"/>
      <c r="E21"/>
      <c r="F21"/>
      <c r="G21"/>
      <c r="H21"/>
      <c r="I21"/>
      <c r="J21"/>
      <c r="K21"/>
      <c r="L21"/>
      <c r="M21"/>
      <c r="N21"/>
    </row>
    <row r="22" spans="2:14" ht="17.25" x14ac:dyDescent="0.35">
      <c r="B22"/>
      <c r="C22"/>
      <c r="D22"/>
      <c r="E22"/>
      <c r="F22"/>
      <c r="G22"/>
      <c r="H22"/>
      <c r="I22"/>
      <c r="J22"/>
      <c r="K22"/>
      <c r="L22"/>
      <c r="M22"/>
      <c r="N22"/>
    </row>
    <row r="23" spans="2:14" ht="17.25" x14ac:dyDescent="0.35">
      <c r="B23"/>
      <c r="C23"/>
      <c r="D23"/>
      <c r="E23"/>
      <c r="F23"/>
      <c r="G23"/>
      <c r="H23"/>
      <c r="I23"/>
      <c r="J23"/>
      <c r="K23"/>
      <c r="L23"/>
      <c r="M23"/>
      <c r="N23"/>
    </row>
    <row r="24" spans="2:14" ht="17.25" x14ac:dyDescent="0.35">
      <c r="B24"/>
      <c r="C24"/>
      <c r="D24"/>
      <c r="E24"/>
      <c r="F24"/>
      <c r="G24"/>
      <c r="H24"/>
      <c r="I24"/>
      <c r="J24"/>
      <c r="K24"/>
      <c r="L24"/>
      <c r="M24"/>
      <c r="N24"/>
    </row>
    <row r="25" spans="2:14" ht="17.25" x14ac:dyDescent="0.35">
      <c r="B25"/>
      <c r="C25"/>
      <c r="D25"/>
      <c r="E25"/>
      <c r="F25"/>
      <c r="G25"/>
      <c r="H25"/>
      <c r="I25"/>
      <c r="J25"/>
      <c r="K25"/>
      <c r="L25"/>
      <c r="M25"/>
      <c r="N25"/>
    </row>
    <row r="26" spans="2:14" ht="17.25" x14ac:dyDescent="0.35">
      <c r="B26"/>
      <c r="C26"/>
      <c r="D26"/>
      <c r="E26"/>
      <c r="F26"/>
      <c r="G26"/>
      <c r="H26"/>
      <c r="I26"/>
      <c r="J26"/>
      <c r="K26"/>
      <c r="L26"/>
      <c r="M26"/>
      <c r="N26"/>
    </row>
    <row r="27" spans="2:14" ht="17.25" x14ac:dyDescent="0.35">
      <c r="B27"/>
      <c r="C27"/>
      <c r="D27"/>
      <c r="E27"/>
      <c r="F27"/>
      <c r="G27"/>
      <c r="H27"/>
      <c r="I27"/>
      <c r="J27"/>
      <c r="K27"/>
      <c r="L27"/>
      <c r="M27"/>
      <c r="N27"/>
    </row>
    <row r="28" spans="2:14" ht="17.25" x14ac:dyDescent="0.35">
      <c r="B28"/>
      <c r="C28"/>
      <c r="D28"/>
      <c r="E28"/>
      <c r="F28"/>
      <c r="G28"/>
      <c r="H28"/>
      <c r="I28"/>
      <c r="J28"/>
      <c r="K28"/>
      <c r="L28"/>
      <c r="M28"/>
      <c r="N28"/>
    </row>
  </sheetData>
  <mergeCells count="3">
    <mergeCell ref="I4:N4"/>
    <mergeCell ref="C4:H4"/>
    <mergeCell ref="P4:T15"/>
  </mergeCells>
  <phoneticPr fontId="26" type="noConversion"/>
  <printOptions horizontalCentered="1"/>
  <pageMargins left="0.4" right="0.4" top="0.4" bottom="0.4" header="0.3" footer="0.3"/>
  <pageSetup paperSize="9" scale="64" fitToHeight="0" orientation="landscape" horizontalDpi="4294967293" r:id="rId2"/>
  <headerFooter differentFirst="1">
    <oddFooter>Page &amp;P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开始</vt:lpstr>
      <vt:lpstr>项目参数</vt:lpstr>
      <vt:lpstr>项目详细信息</vt:lpstr>
      <vt:lpstr>项目汇总</vt:lpstr>
      <vt:lpstr>项目汇总!Print_Titles</vt:lpstr>
      <vt:lpstr>项目详细信息!Print_Titles</vt:lpstr>
      <vt:lpstr>项目类型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Zakia Lu</cp:lastModifiedBy>
  <dcterms:created xsi:type="dcterms:W3CDTF">2018-05-29T11:56:34Z</dcterms:created>
  <dcterms:modified xsi:type="dcterms:W3CDTF">2019-03-11T09:05:50Z</dcterms:modified>
</cp:coreProperties>
</file>

<file path=docProps/custom.xml><?xml version="1.0" encoding="utf-8"?>
<Properties xmlns="http://schemas.openxmlformats.org/officeDocument/2006/custom-properties" xmlns:vt="http://schemas.openxmlformats.org/officeDocument/2006/docPropsVTypes"/>
</file>