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15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60822_Annual-Financial-Report_template\04_Finalcheck\zh-CN\"/>
    </mc:Choice>
  </mc:AlternateContent>
  <bookViews>
    <workbookView xWindow="0" yWindow="0" windowWidth="13440" windowHeight="3120"/>
  </bookViews>
  <sheets>
    <sheet name="财务报表" sheetId="3" r:id="rId1"/>
    <sheet name="财务数据输入" sheetId="1" r:id="rId2"/>
    <sheet name="关键指标设置" sheetId="4" r:id="rId3"/>
    <sheet name="计算" sheetId="2" state="hidden" r:id="rId4"/>
  </sheets>
  <definedNames>
    <definedName name="lstMetrics">OFFSET(财务数据输入!$B$6:$B$30,0,0,COUNTA(财务数据输入!$B$6:$B$30))</definedName>
    <definedName name="lstYears">OFFSET(财务数据输入!$B$5:$I$5,0,1,1,COUNTA(财务数据输入!$B$5:$I$5)-1)</definedName>
    <definedName name="_xlnm.Print_Area" localSheetId="0">财务报表!$A$1:$M$40</definedName>
    <definedName name="SelectedYear">财务报表!$K$2</definedName>
    <definedName name="年数">计算!$I$6</definedName>
  </definedNames>
  <calcPr calcId="162913"/>
</workbook>
</file>

<file path=xl/calcChain.xml><?xml version="1.0" encoding="utf-8"?>
<calcChain xmlns="http://schemas.openxmlformats.org/spreadsheetml/2006/main">
  <c r="E9" i="4" l="1"/>
  <c r="E8" i="4"/>
  <c r="E7" i="4"/>
  <c r="E6" i="4"/>
  <c r="E5" i="4"/>
  <c r="F15" i="3"/>
  <c r="D15" i="3"/>
  <c r="F40" i="3"/>
  <c r="B40" i="3"/>
  <c r="D40" i="3" s="1"/>
  <c r="D39" i="3"/>
  <c r="B39" i="3"/>
  <c r="F39" i="3" s="1"/>
  <c r="B38" i="3"/>
  <c r="F38" i="3" s="1"/>
  <c r="F37" i="3"/>
  <c r="D37" i="3"/>
  <c r="B37" i="3"/>
  <c r="F36" i="3"/>
  <c r="D36" i="3"/>
  <c r="B36" i="3"/>
  <c r="D35" i="3"/>
  <c r="B35" i="3"/>
  <c r="F35" i="3" s="1"/>
  <c r="B34" i="3"/>
  <c r="F34" i="3" s="1"/>
  <c r="B33" i="3"/>
  <c r="F33" i="3" s="1"/>
  <c r="F32" i="3"/>
  <c r="D32" i="3"/>
  <c r="B32" i="3"/>
  <c r="D31" i="3"/>
  <c r="B31" i="3"/>
  <c r="F31" i="3" s="1"/>
  <c r="B30" i="3"/>
  <c r="F30" i="3" s="1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H7" i="3"/>
  <c r="F7" i="3"/>
  <c r="D7" i="3"/>
  <c r="B7" i="3"/>
  <c r="B39" i="2"/>
  <c r="G39" i="2" s="1"/>
  <c r="D38" i="2"/>
  <c r="B38" i="2"/>
  <c r="E38" i="2" s="1"/>
  <c r="B37" i="2"/>
  <c r="G37" i="2" s="1"/>
  <c r="D36" i="2"/>
  <c r="B36" i="2"/>
  <c r="E36" i="2" s="1"/>
  <c r="B35" i="2"/>
  <c r="G35" i="2" s="1"/>
  <c r="D34" i="2"/>
  <c r="B34" i="2"/>
  <c r="E34" i="2" s="1"/>
  <c r="B33" i="2"/>
  <c r="G33" i="2" s="1"/>
  <c r="D32" i="2"/>
  <c r="B32" i="2"/>
  <c r="E32" i="2" s="1"/>
  <c r="B31" i="2"/>
  <c r="G31" i="2" s="1"/>
  <c r="D30" i="2"/>
  <c r="B30" i="2"/>
  <c r="E30" i="2" s="1"/>
  <c r="B29" i="2"/>
  <c r="G29" i="2" s="1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A11" i="2"/>
  <c r="A10" i="2"/>
  <c r="A9" i="2"/>
  <c r="A8" i="2"/>
  <c r="B12" i="2"/>
  <c r="J7" i="3" s="1"/>
  <c r="B11" i="2"/>
  <c r="B10" i="2"/>
  <c r="B9" i="2"/>
  <c r="B8" i="2"/>
  <c r="A12" i="2" l="1"/>
  <c r="D30" i="3"/>
  <c r="D34" i="3"/>
  <c r="D38" i="3"/>
  <c r="D33" i="3"/>
  <c r="D29" i="2"/>
  <c r="F30" i="2"/>
  <c r="D31" i="2"/>
  <c r="F32" i="2"/>
  <c r="D33" i="2"/>
  <c r="F34" i="2"/>
  <c r="D35" i="2"/>
  <c r="F36" i="2"/>
  <c r="D37" i="2"/>
  <c r="F38" i="2"/>
  <c r="D39" i="2"/>
  <c r="E29" i="2"/>
  <c r="C30" i="2"/>
  <c r="G30" i="2"/>
  <c r="E31" i="2"/>
  <c r="C32" i="2"/>
  <c r="G32" i="2"/>
  <c r="E33" i="2"/>
  <c r="C34" i="2"/>
  <c r="G34" i="2"/>
  <c r="E35" i="2"/>
  <c r="C36" i="2"/>
  <c r="G36" i="2"/>
  <c r="E37" i="2"/>
  <c r="C38" i="2"/>
  <c r="G38" i="2"/>
  <c r="E39" i="2"/>
  <c r="F29" i="2"/>
  <c r="F31" i="2"/>
  <c r="F33" i="2"/>
  <c r="F35" i="2"/>
  <c r="F37" i="2"/>
  <c r="F39" i="2"/>
  <c r="C29" i="2"/>
  <c r="C31" i="2"/>
  <c r="C33" i="2"/>
  <c r="C35" i="2"/>
  <c r="C37" i="2"/>
  <c r="C39" i="2"/>
  <c r="A32" i="2" l="1"/>
  <c r="A33" i="2"/>
  <c r="A34" i="2"/>
  <c r="A35" i="2"/>
  <c r="A36" i="2"/>
  <c r="A37" i="2"/>
  <c r="A38" i="2"/>
  <c r="A39" i="2"/>
  <c r="A29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l="1"/>
  <c r="D4" i="2" s="1"/>
  <c r="D3" i="2"/>
  <c r="G7" i="2"/>
  <c r="G6" i="2" s="1"/>
  <c r="G15" i="2" l="1"/>
  <c r="G19" i="2"/>
  <c r="G23" i="2"/>
  <c r="G27" i="2"/>
  <c r="G18" i="2"/>
  <c r="G22" i="2"/>
  <c r="G26" i="2"/>
  <c r="G8" i="2"/>
  <c r="G11" i="2"/>
  <c r="G12" i="2"/>
  <c r="G17" i="2"/>
  <c r="G21" i="2"/>
  <c r="G25" i="2"/>
  <c r="G16" i="2"/>
  <c r="G20" i="2"/>
  <c r="G24" i="2"/>
  <c r="G28" i="2"/>
  <c r="G9" i="2"/>
  <c r="G10" i="2"/>
  <c r="H33" i="3"/>
  <c r="F7" i="2"/>
  <c r="F6" i="2" s="1"/>
  <c r="H36" i="3"/>
  <c r="H39" i="3"/>
  <c r="H32" i="3"/>
  <c r="H30" i="3"/>
  <c r="H37" i="3"/>
  <c r="H35" i="3"/>
  <c r="H31" i="3"/>
  <c r="H34" i="3"/>
  <c r="H38" i="3"/>
  <c r="H40" i="3"/>
  <c r="F15" i="2" l="1"/>
  <c r="F19" i="2"/>
  <c r="F23" i="2"/>
  <c r="F27" i="2"/>
  <c r="F18" i="2"/>
  <c r="F22" i="2"/>
  <c r="F26" i="2"/>
  <c r="F9" i="2"/>
  <c r="F10" i="2"/>
  <c r="F17" i="2"/>
  <c r="F21" i="2"/>
  <c r="F25" i="2"/>
  <c r="F16" i="2"/>
  <c r="F20" i="2"/>
  <c r="F24" i="2"/>
  <c r="F28" i="2"/>
  <c r="F11" i="2"/>
  <c r="F8" i="2"/>
  <c r="F12" i="2"/>
  <c r="D8" i="3"/>
  <c r="J8" i="3"/>
  <c r="H8" i="3"/>
  <c r="F8" i="3"/>
  <c r="B8" i="3"/>
  <c r="D29" i="3"/>
  <c r="D22" i="3"/>
  <c r="D18" i="3"/>
  <c r="D21" i="3"/>
  <c r="D24" i="3"/>
  <c r="D27" i="3"/>
  <c r="D17" i="3"/>
  <c r="D20" i="3"/>
  <c r="D23" i="3"/>
  <c r="D25" i="3"/>
  <c r="D16" i="3"/>
  <c r="D26" i="3"/>
  <c r="D28" i="3"/>
  <c r="D19" i="3"/>
  <c r="E7" i="2"/>
  <c r="E6" i="2" s="1"/>
  <c r="E15" i="2" l="1"/>
  <c r="E19" i="2"/>
  <c r="E23" i="2"/>
  <c r="E27" i="2"/>
  <c r="E18" i="2"/>
  <c r="E22" i="2"/>
  <c r="E26" i="2"/>
  <c r="E8" i="2"/>
  <c r="E11" i="2"/>
  <c r="E12" i="2"/>
  <c r="E17" i="2"/>
  <c r="E21" i="2"/>
  <c r="E25" i="2"/>
  <c r="E16" i="2"/>
  <c r="E20" i="2"/>
  <c r="E24" i="2"/>
  <c r="E28" i="2"/>
  <c r="E9" i="2"/>
  <c r="E10" i="2"/>
  <c r="H12" i="2"/>
  <c r="J9" i="3" s="1"/>
  <c r="H9" i="2"/>
  <c r="D9" i="3" s="1"/>
  <c r="H10" i="2"/>
  <c r="F9" i="3" s="1"/>
  <c r="H8" i="2"/>
  <c r="B9" i="3" s="1"/>
  <c r="H11" i="2"/>
  <c r="H9" i="3" s="1"/>
  <c r="F17" i="3"/>
  <c r="F21" i="3"/>
  <c r="F20" i="3"/>
  <c r="F16" i="3"/>
  <c r="H16" i="3" s="1"/>
  <c r="F19" i="3"/>
  <c r="F22" i="3"/>
  <c r="F18" i="3"/>
  <c r="F26" i="3"/>
  <c r="F27" i="3"/>
  <c r="F24" i="3"/>
  <c r="F29" i="3"/>
  <c r="F28" i="3"/>
  <c r="F23" i="3"/>
  <c r="F25" i="3"/>
  <c r="D7" i="2"/>
  <c r="D6" i="2" s="1"/>
  <c r="D15" i="2" l="1"/>
  <c r="D19" i="2"/>
  <c r="D23" i="2"/>
  <c r="D27" i="2"/>
  <c r="D18" i="2"/>
  <c r="D22" i="2"/>
  <c r="D26" i="2"/>
  <c r="D9" i="2"/>
  <c r="D10" i="2"/>
  <c r="D17" i="2"/>
  <c r="D21" i="2"/>
  <c r="D25" i="2"/>
  <c r="D16" i="2"/>
  <c r="D20" i="2"/>
  <c r="D24" i="2"/>
  <c r="D28" i="2"/>
  <c r="D8" i="2"/>
  <c r="D12" i="2"/>
  <c r="D11" i="2"/>
  <c r="H25" i="3"/>
  <c r="H23" i="3"/>
  <c r="H18" i="3"/>
  <c r="H26" i="3"/>
  <c r="H21" i="3"/>
  <c r="H20" i="3"/>
  <c r="H28" i="3"/>
  <c r="H17" i="3"/>
  <c r="H19" i="3"/>
  <c r="H27" i="3"/>
  <c r="H22" i="3"/>
  <c r="H29" i="3"/>
  <c r="H24" i="3"/>
  <c r="C7" i="2"/>
  <c r="C6" i="2" s="1"/>
  <c r="C15" i="2" l="1"/>
  <c r="C19" i="2"/>
  <c r="C23" i="2"/>
  <c r="C27" i="2"/>
  <c r="C18" i="2"/>
  <c r="C22" i="2"/>
  <c r="C26" i="2"/>
  <c r="C8" i="2"/>
  <c r="C11" i="2"/>
  <c r="C12" i="2"/>
  <c r="C17" i="2"/>
  <c r="C21" i="2"/>
  <c r="C25" i="2"/>
  <c r="C16" i="2"/>
  <c r="C20" i="2"/>
  <c r="C24" i="2"/>
  <c r="C28" i="2"/>
  <c r="C10" i="2"/>
  <c r="C9" i="2"/>
  <c r="I6" i="2"/>
  <c r="I15" i="3" s="1"/>
</calcChain>
</file>

<file path=xl/sharedStrings.xml><?xml version="1.0" encoding="utf-8"?>
<sst xmlns="http://schemas.openxmlformats.org/spreadsheetml/2006/main" count="43" uniqueCount="36">
  <si>
    <t>年度财务报表</t>
  </si>
  <si>
    <t>你的公司名称</t>
  </si>
  <si>
    <t>关键指标</t>
  </si>
  <si>
    <t>全部指标</t>
  </si>
  <si>
    <t>指标</t>
  </si>
  <si>
    <t>更改百分比</t>
  </si>
  <si>
    <t>选择单元格 L2 中的报表年份</t>
  </si>
  <si>
    <t>若要编辑数据，请选择财务数据输入工作表</t>
  </si>
  <si>
    <t>输入你的财务数据</t>
  </si>
  <si>
    <t xml:space="preserve"> 可定义针对 7 年的多达 25 个关键指标</t>
  </si>
  <si>
    <t>指标名称</t>
  </si>
  <si>
    <t>收入</t>
  </si>
  <si>
    <t>运营开支</t>
  </si>
  <si>
    <t>营业利润</t>
  </si>
  <si>
    <t>折旧值</t>
  </si>
  <si>
    <t>利息</t>
  </si>
  <si>
    <t>净利润</t>
  </si>
  <si>
    <t>税费</t>
  </si>
  <si>
    <t>税后利润</t>
  </si>
  <si>
    <t>指标 1</t>
  </si>
  <si>
    <t>指标 2</t>
  </si>
  <si>
    <t>指标 3</t>
  </si>
  <si>
    <t>指标 4</t>
  </si>
  <si>
    <t>指标 5</t>
  </si>
  <si>
    <t>指标 6</t>
  </si>
  <si>
    <t>在此处定义关键指标</t>
  </si>
  <si>
    <t xml:space="preserve"> 最多选择 5 个要在报表顶部显示的关键指标</t>
  </si>
  <si>
    <t xml:space="preserve">  单击以查看财务报表</t>
  </si>
  <si>
    <t>此工作表用于财务报表计算且应保持隐藏状态。</t>
  </si>
  <si>
    <t>今年</t>
  </si>
  <si>
    <t>去年</t>
  </si>
  <si>
    <t>位置</t>
  </si>
  <si>
    <t>全部指标（多达 25 个指标）</t>
  </si>
  <si>
    <r>
      <rPr>
        <i/>
        <sz val="10"/>
        <color theme="4" tint="-0.499984740745262"/>
        <rFont val="Microsoft YaHei UI"/>
        <family val="2"/>
        <charset val="134"/>
        <scheme val="minor"/>
      </rPr>
      <t>单击以更改报表关键指标</t>
    </r>
  </si>
  <si>
    <r>
      <rPr>
        <i/>
        <sz val="10"/>
        <color theme="4" tint="-0.499984740745262"/>
        <rFont val="Microsoft YaHei UI"/>
        <family val="2"/>
        <charset val="134"/>
        <scheme val="minor"/>
      </rPr>
      <t>不要修改以下信息。单击以输入财务数据</t>
    </r>
  </si>
  <si>
    <r>
      <t xml:space="preserve"> </t>
    </r>
    <r>
      <rPr>
        <i/>
        <sz val="10"/>
        <color theme="4" tint="-0.499984740745262"/>
        <rFont val="Microsoft YaHei UI"/>
        <family val="2"/>
        <charset val="134"/>
        <scheme val="minor"/>
      </rPr>
      <t>单击以查看财务报表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</si>
</sst>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¥&quot;#,##0.00;&quot;¥&quot;\-#,##0.00"/>
    <numFmt numFmtId="176" formatCode="&quot;$&quot;#,##0_);\(&quot;$&quot;#,##0\)"/>
    <numFmt numFmtId="177" formatCode="&quot;¥&quot;#,##0_);\(&quot;¥&quot;#,##0\)"/>
  </numFmts>
  <fonts count="30" x14ac:knownFonts="1">
    <font>
      <sz val="10"/>
      <color theme="1" tint="0.34998626667073579"/>
      <name val="Trebuchet MS"/>
      <family val="2"/>
      <scheme val="major"/>
    </font>
    <font>
      <sz val="11"/>
      <color theme="1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b/>
      <sz val="9"/>
      <color theme="0"/>
      <name val="Arial"/>
      <family val="2"/>
      <scheme val="minor"/>
    </font>
    <font>
      <i/>
      <u/>
      <sz val="10"/>
      <color theme="4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14"/>
      <color theme="1" tint="0.34998626667073579"/>
      <name val="Trebuchet MS"/>
      <family val="2"/>
      <scheme val="major"/>
    </font>
    <font>
      <i/>
      <sz val="10"/>
      <color theme="4" tint="-0.499984740745262"/>
      <name val="Arial"/>
      <family val="2"/>
      <scheme val="minor"/>
    </font>
    <font>
      <sz val="14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sz val="9"/>
      <name val="宋体"/>
      <family val="3"/>
      <charset val="134"/>
      <scheme val="major"/>
    </font>
    <font>
      <sz val="11"/>
      <color theme="4" tint="-0.249977111117893"/>
      <name val="Microsoft YaHei UI"/>
      <family val="2"/>
      <charset val="134"/>
    </font>
    <font>
      <sz val="10"/>
      <color theme="1" tint="0.34998626667073579"/>
      <name val="Microsoft YaHei UI"/>
      <family val="2"/>
      <charset val="134"/>
    </font>
    <font>
      <sz val="14"/>
      <color theme="1" tint="0.34998626667073579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24"/>
      <color theme="4" tint="-0.499984740745262"/>
      <name val="Microsoft YaHei UI"/>
      <family val="2"/>
      <charset val="134"/>
    </font>
    <font>
      <i/>
      <sz val="10"/>
      <color theme="4" tint="-0.499984740745262"/>
      <name val="Microsoft YaHei UI"/>
      <family val="2"/>
      <charset val="134"/>
    </font>
    <font>
      <sz val="11"/>
      <color theme="1" tint="0.34998626667073579"/>
      <name val="Microsoft YaHei UI"/>
      <family val="2"/>
      <charset val="134"/>
    </font>
    <font>
      <sz val="11"/>
      <color theme="1" tint="0.499984740745262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theme="1" tint="0.499984740745262"/>
      <name val="Microsoft YaHei UI"/>
      <family val="2"/>
      <charset val="134"/>
    </font>
    <font>
      <sz val="20"/>
      <color theme="1" tint="0.34998626667073579"/>
      <name val="Microsoft YaHei UI"/>
      <family val="2"/>
      <charset val="134"/>
    </font>
    <font>
      <b/>
      <sz val="10"/>
      <color theme="0"/>
      <name val="Microsoft YaHei UI"/>
      <family val="2"/>
      <charset val="134"/>
    </font>
    <font>
      <sz val="18"/>
      <color theme="1" tint="0.34998626667073579"/>
      <name val="Microsoft YaHei UI"/>
      <family val="2"/>
      <charset val="134"/>
    </font>
    <font>
      <b/>
      <sz val="9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2"/>
      <color theme="1" tint="0.34998626667073579"/>
      <name val="Microsoft YaHei UI"/>
      <family val="2"/>
      <charset val="134"/>
    </font>
    <font>
      <sz val="14"/>
      <color theme="0" tint="-0.34998626667073579"/>
      <name val="Microsoft YaHei UI"/>
      <family val="2"/>
      <charset val="134"/>
    </font>
    <font>
      <i/>
      <sz val="10"/>
      <color theme="4" tint="-0.499984740745262"/>
      <name val="Microsoft YaHei U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</borders>
  <cellStyleXfs count="11">
    <xf numFmtId="0" fontId="0" fillId="0" borderId="0" applyFill="0" applyBorder="0">
      <alignment vertical="center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3" fillId="2" borderId="25">
      <alignment horizontal="center" vertical="center"/>
    </xf>
    <xf numFmtId="176" fontId="9" fillId="0" borderId="7">
      <alignment horizontal="center" vertical="center"/>
    </xf>
    <xf numFmtId="9" fontId="10" fillId="0" borderId="27">
      <alignment horizontal="left" vertical="center" indent="2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indent="1"/>
    </xf>
    <xf numFmtId="0" fontId="13" fillId="0" borderId="0" xfId="0" applyFo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2" xfId="3" applyFont="1">
      <alignment vertical="center"/>
    </xf>
    <xf numFmtId="0" fontId="14" fillId="0" borderId="2" xfId="3" applyFont="1" applyAlignment="1">
      <alignment horizontal="center"/>
    </xf>
    <xf numFmtId="9" fontId="13" fillId="0" borderId="0" xfId="1" applyFont="1"/>
    <xf numFmtId="0" fontId="15" fillId="0" borderId="0" xfId="0" applyFont="1">
      <alignment vertical="center"/>
    </xf>
    <xf numFmtId="0" fontId="16" fillId="0" borderId="0" xfId="2" applyFont="1"/>
    <xf numFmtId="0" fontId="14" fillId="0" borderId="0" xfId="8" applyFont="1" applyAlignment="1">
      <alignment horizontal="left"/>
    </xf>
    <xf numFmtId="0" fontId="18" fillId="0" borderId="12" xfId="0" applyFont="1" applyBorder="1" applyAlignment="1" applyProtection="1">
      <alignment horizontal="center" vertical="center"/>
    </xf>
    <xf numFmtId="0" fontId="13" fillId="0" borderId="13" xfId="0" applyFont="1" applyBorder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8" fillId="0" borderId="14" xfId="0" applyFont="1" applyBorder="1" applyAlignment="1" applyProtection="1">
      <alignment horizontal="center" vertical="center"/>
    </xf>
    <xf numFmtId="0" fontId="13" fillId="0" borderId="15" xfId="0" applyFont="1" applyBorder="1" applyProtection="1">
      <alignment vertical="center"/>
      <protection locked="0"/>
    </xf>
    <xf numFmtId="0" fontId="18" fillId="0" borderId="16" xfId="0" applyFont="1" applyBorder="1" applyAlignment="1" applyProtection="1">
      <alignment horizontal="center" vertical="center"/>
    </xf>
    <xf numFmtId="0" fontId="13" fillId="0" borderId="17" xfId="0" applyFont="1" applyBorder="1" applyProtection="1">
      <alignment vertical="center"/>
      <protection locked="0"/>
    </xf>
    <xf numFmtId="0" fontId="14" fillId="0" borderId="0" xfId="8" applyFont="1" applyAlignment="1">
      <alignment vertical="center"/>
    </xf>
    <xf numFmtId="0" fontId="20" fillId="2" borderId="1" xfId="0" applyFont="1" applyFill="1" applyBorder="1" applyAlignment="1" applyProtection="1">
      <alignment horizontal="left" vertical="center" indent="1"/>
      <protection locked="0"/>
    </xf>
    <xf numFmtId="0" fontId="20" fillId="2" borderId="1" xfId="0" applyFont="1" applyFill="1" applyBorder="1" applyAlignment="1" applyProtection="1">
      <alignment vertical="center"/>
      <protection locked="0"/>
    </xf>
    <xf numFmtId="0" fontId="20" fillId="2" borderId="1" xfId="0" applyFont="1" applyFill="1" applyBorder="1" applyAlignment="1" applyProtection="1">
      <alignment horizontal="right" vertical="center" indent="1"/>
      <protection locked="0"/>
    </xf>
    <xf numFmtId="0" fontId="13" fillId="0" borderId="18" xfId="0" applyFont="1" applyBorder="1" applyAlignment="1" applyProtection="1">
      <alignment horizontal="left" vertical="center" indent="1"/>
      <protection locked="0"/>
    </xf>
    <xf numFmtId="7" fontId="13" fillId="0" borderId="18" xfId="0" applyNumberFormat="1" applyFont="1" applyBorder="1" applyAlignment="1" applyProtection="1">
      <alignment horizontal="right" vertical="center"/>
      <protection locked="0"/>
    </xf>
    <xf numFmtId="7" fontId="13" fillId="0" borderId="18" xfId="0" applyNumberFormat="1" applyFont="1" applyBorder="1" applyAlignment="1" applyProtection="1">
      <alignment horizontal="right" vertical="center" indent="1"/>
      <protection locked="0"/>
    </xf>
    <xf numFmtId="0" fontId="13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 indent="1"/>
      <protection locked="0"/>
    </xf>
    <xf numFmtId="7" fontId="13" fillId="0" borderId="0" xfId="0" applyNumberFormat="1" applyFont="1" applyBorder="1" applyAlignment="1" applyProtection="1">
      <alignment horizontal="right" vertical="center"/>
      <protection locked="0"/>
    </xf>
    <xf numFmtId="7" fontId="13" fillId="0" borderId="0" xfId="0" applyNumberFormat="1" applyFont="1" applyBorder="1" applyAlignment="1" applyProtection="1">
      <alignment horizontal="right" vertical="center" indent="1"/>
      <protection locked="0"/>
    </xf>
    <xf numFmtId="7" fontId="13" fillId="0" borderId="19" xfId="0" applyNumberFormat="1" applyFont="1" applyBorder="1" applyAlignment="1" applyProtection="1">
      <alignment horizontal="right" vertical="center"/>
      <protection locked="0"/>
    </xf>
    <xf numFmtId="7" fontId="13" fillId="0" borderId="19" xfId="0" applyNumberFormat="1" applyFont="1" applyBorder="1" applyAlignment="1" applyProtection="1">
      <alignment horizontal="right" vertical="center" indent="1"/>
      <protection locked="0"/>
    </xf>
    <xf numFmtId="0" fontId="13" fillId="0" borderId="0" xfId="0" applyFont="1" applyProtection="1">
      <alignment vertical="center"/>
      <protection locked="0"/>
    </xf>
    <xf numFmtId="0" fontId="16" fillId="0" borderId="0" xfId="2" applyFont="1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0" fontId="23" fillId="2" borderId="26" xfId="0" applyFont="1" applyFill="1" applyBorder="1" applyAlignment="1">
      <alignment horizontal="left" vertical="center" wrapText="1" indent="1"/>
    </xf>
    <xf numFmtId="0" fontId="24" fillId="0" borderId="0" xfId="4" applyFont="1" applyAlignment="1" applyProtection="1">
      <alignment vertical="top"/>
      <protection locked="0"/>
    </xf>
    <xf numFmtId="0" fontId="14" fillId="0" borderId="2" xfId="3" applyFont="1" applyProtection="1">
      <alignment vertical="center"/>
      <protection locked="0"/>
    </xf>
    <xf numFmtId="0" fontId="14" fillId="0" borderId="20" xfId="3" applyFont="1" applyBorder="1" applyProtection="1">
      <alignment vertical="center"/>
      <protection locked="0"/>
    </xf>
    <xf numFmtId="0" fontId="13" fillId="0" borderId="0" xfId="0" applyFont="1" applyBorder="1">
      <alignment vertical="center"/>
    </xf>
    <xf numFmtId="0" fontId="25" fillId="2" borderId="25" xfId="5" applyFont="1">
      <alignment horizontal="center" vertical="center"/>
    </xf>
    <xf numFmtId="0" fontId="26" fillId="0" borderId="0" xfId="0" applyFont="1" applyAlignment="1" applyProtection="1">
      <protection locked="0"/>
    </xf>
    <xf numFmtId="0" fontId="26" fillId="0" borderId="0" xfId="0" applyFont="1" applyAlignment="1"/>
    <xf numFmtId="176" fontId="22" fillId="0" borderId="4" xfId="6" applyFont="1" applyBorder="1" applyProtection="1">
      <alignment horizontal="center" vertical="center"/>
      <protection locked="0"/>
    </xf>
    <xf numFmtId="0" fontId="13" fillId="0" borderId="0" xfId="0" applyFont="1" applyBorder="1" applyProtection="1">
      <alignment vertical="center"/>
      <protection locked="0"/>
    </xf>
    <xf numFmtId="9" fontId="27" fillId="0" borderId="27" xfId="7" applyFont="1">
      <alignment horizontal="left" vertical="center" indent="2"/>
    </xf>
    <xf numFmtId="9" fontId="28" fillId="0" borderId="0" xfId="1" applyNumberFormat="1" applyFont="1" applyAlignment="1" applyProtection="1">
      <alignment horizontal="left" vertical="center" indent="1"/>
      <protection locked="0"/>
    </xf>
    <xf numFmtId="9" fontId="15" fillId="0" borderId="0" xfId="0" applyNumberFormat="1" applyFont="1" applyAlignment="1" applyProtection="1">
      <alignment horizontal="left" vertical="center" indent="1"/>
      <protection locked="0"/>
    </xf>
    <xf numFmtId="9" fontId="15" fillId="0" borderId="0" xfId="0" applyNumberFormat="1" applyFont="1" applyBorder="1" applyAlignment="1" applyProtection="1">
      <alignment horizontal="left" vertical="center" indent="1"/>
      <protection locked="0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 applyProtection="1">
      <protection locked="0"/>
    </xf>
    <xf numFmtId="0" fontId="13" fillId="0" borderId="0" xfId="0" applyFont="1" applyAlignment="1" applyProtection="1">
      <alignment horizontal="left" indent="1"/>
      <protection locked="0"/>
    </xf>
    <xf numFmtId="0" fontId="13" fillId="0" borderId="8" xfId="0" applyFont="1" applyBorder="1" applyAlignment="1" applyProtection="1">
      <alignment horizontal="left" indent="1"/>
      <protection locked="0"/>
    </xf>
    <xf numFmtId="0" fontId="13" fillId="0" borderId="0" xfId="0" applyFont="1" applyBorder="1" applyAlignment="1" applyProtection="1">
      <alignment horizontal="left" indent="1"/>
      <protection locked="0"/>
    </xf>
    <xf numFmtId="0" fontId="13" fillId="0" borderId="21" xfId="0" applyFont="1" applyBorder="1" applyProtection="1">
      <alignment vertical="center"/>
      <protection locked="0"/>
    </xf>
    <xf numFmtId="0" fontId="13" fillId="0" borderId="5" xfId="0" applyFont="1" applyBorder="1" applyProtection="1">
      <alignment vertical="center"/>
      <protection locked="0"/>
    </xf>
    <xf numFmtId="0" fontId="13" fillId="0" borderId="9" xfId="0" applyFont="1" applyBorder="1" applyProtection="1">
      <alignment vertical="center"/>
      <protection locked="0"/>
    </xf>
    <xf numFmtId="0" fontId="13" fillId="0" borderId="6" xfId="0" applyFont="1" applyBorder="1" applyProtection="1">
      <alignment vertical="center"/>
      <protection locked="0"/>
    </xf>
    <xf numFmtId="0" fontId="14" fillId="0" borderId="2" xfId="3" applyFont="1" applyFill="1" applyProtection="1">
      <alignment vertical="center"/>
      <protection locked="0"/>
    </xf>
    <xf numFmtId="0" fontId="20" fillId="2" borderId="1" xfId="0" applyFont="1" applyFill="1" applyBorder="1" applyAlignment="1">
      <alignment horizontal="left" vertical="center" indent="1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vertical="center"/>
    </xf>
    <xf numFmtId="7" fontId="13" fillId="0" borderId="10" xfId="0" applyNumberFormat="1" applyFont="1" applyFill="1" applyBorder="1" applyAlignment="1">
      <alignment vertical="center"/>
    </xf>
    <xf numFmtId="9" fontId="13" fillId="0" borderId="10" xfId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vertical="center"/>
    </xf>
    <xf numFmtId="7" fontId="13" fillId="0" borderId="11" xfId="0" applyNumberFormat="1" applyFont="1" applyFill="1" applyBorder="1" applyAlignment="1">
      <alignment vertical="center"/>
    </xf>
    <xf numFmtId="9" fontId="13" fillId="0" borderId="11" xfId="1" applyFont="1" applyFill="1" applyBorder="1" applyAlignment="1">
      <alignment horizontal="center" vertical="center"/>
    </xf>
    <xf numFmtId="0" fontId="7" fillId="0" borderId="0" xfId="9" applyAlignment="1" applyProtection="1">
      <alignment horizontal="left" vertical="center"/>
      <protection locked="0"/>
    </xf>
    <xf numFmtId="0" fontId="7" fillId="0" borderId="2" xfId="9" applyBorder="1" applyAlignment="1" applyProtection="1">
      <alignment horizontal="left" vertical="center"/>
      <protection locked="0"/>
    </xf>
    <xf numFmtId="177" fontId="22" fillId="0" borderId="22" xfId="6" applyNumberFormat="1" applyFont="1" applyBorder="1" applyAlignment="1" applyProtection="1">
      <alignment horizontal="center" vertical="center"/>
    </xf>
    <xf numFmtId="177" fontId="22" fillId="0" borderId="22" xfId="6" applyNumberFormat="1" applyFont="1" applyBorder="1" applyProtection="1">
      <alignment horizontal="center" vertical="center"/>
    </xf>
    <xf numFmtId="7" fontId="13" fillId="0" borderId="0" xfId="0" applyNumberFormat="1" applyFont="1" applyAlignment="1">
      <alignment horizontal="left" vertical="center" indent="1"/>
    </xf>
    <xf numFmtId="0" fontId="13" fillId="0" borderId="11" xfId="0" applyFont="1" applyFill="1" applyBorder="1" applyAlignment="1">
      <alignment vertical="center"/>
    </xf>
    <xf numFmtId="0" fontId="22" fillId="0" borderId="2" xfId="3" applyNumberFormat="1" applyFont="1" applyFill="1" applyAlignment="1" applyProtection="1">
      <alignment horizontal="center" vertical="center"/>
      <protection locked="0"/>
    </xf>
    <xf numFmtId="9" fontId="27" fillId="0" borderId="27" xfId="7" applyFont="1">
      <alignment horizontal="left" vertical="center" indent="2"/>
    </xf>
    <xf numFmtId="177" fontId="22" fillId="0" borderId="23" xfId="6" applyNumberFormat="1" applyFont="1" applyBorder="1" applyAlignment="1" applyProtection="1">
      <alignment horizontal="center" vertical="center"/>
    </xf>
    <xf numFmtId="177" fontId="22" fillId="0" borderId="7" xfId="6" applyNumberFormat="1" applyFont="1" applyBorder="1" applyAlignment="1" applyProtection="1">
      <alignment horizontal="center" vertical="center"/>
    </xf>
    <xf numFmtId="177" fontId="22" fillId="0" borderId="24" xfId="6" applyNumberFormat="1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left" indent="1"/>
      <protection locked="0"/>
    </xf>
    <xf numFmtId="0" fontId="13" fillId="0" borderId="0" xfId="0" applyFont="1" applyBorder="1" applyAlignment="1" applyProtection="1">
      <alignment horizontal="left" indent="1"/>
      <protection locked="0"/>
    </xf>
    <xf numFmtId="0" fontId="13" fillId="0" borderId="4" xfId="0" applyFont="1" applyBorder="1" applyAlignment="1" applyProtection="1">
      <alignment horizontal="left" indent="1"/>
      <protection locked="0"/>
    </xf>
    <xf numFmtId="0" fontId="25" fillId="2" borderId="25" xfId="5" applyFont="1">
      <alignment horizontal="center" vertical="center"/>
    </xf>
    <xf numFmtId="0" fontId="7" fillId="0" borderId="2" xfId="9" applyBorder="1" applyAlignment="1" applyProtection="1">
      <alignment horizontal="left" vertical="center"/>
      <protection locked="0"/>
    </xf>
    <xf numFmtId="0" fontId="20" fillId="2" borderId="1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7" fillId="0" borderId="0" xfId="9" applyFont="1" applyBorder="1" applyAlignment="1" applyProtection="1">
      <alignment horizontal="left" vertical="center"/>
      <protection locked="0"/>
    </xf>
  </cellXfs>
  <cellStyles count="11">
    <cellStyle name="百分比" xfId="1" builtinId="5"/>
    <cellStyle name="标题" xfId="2" builtinId="15" customBuiltin="1"/>
    <cellStyle name="标题 1" xfId="3" builtinId="16" customBuiltin="1"/>
    <cellStyle name="标题 2" xfId="4" builtinId="17" customBuiltin="1"/>
    <cellStyle name="标题 3" xfId="8" builtinId="18" customBuiltin="1"/>
    <cellStyle name="常规" xfId="0" builtinId="0" customBuiltin="1"/>
    <cellStyle name="超链接" xfId="9" builtinId="8" customBuiltin="1"/>
    <cellStyle name="关键指标百分比" xfId="7"/>
    <cellStyle name="关键指标标题" xfId="5"/>
    <cellStyle name="关键指标值" xfId="6"/>
    <cellStyle name="已访问的超链接" xfId="10" builtinId="9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B1:N40"/>
  <sheetViews>
    <sheetView showGridLines="0" tabSelected="1" zoomScaleNormal="100" workbookViewId="0">
      <selection activeCell="K2" sqref="K2:L2"/>
    </sheetView>
  </sheetViews>
  <sheetFormatPr defaultRowHeight="18.75" customHeight="1" x14ac:dyDescent="0.3"/>
  <cols>
    <col min="1" max="1" width="2" style="4" customWidth="1"/>
    <col min="2" max="2" width="26.42578125" style="4" customWidth="1"/>
    <col min="3" max="3" width="2.7109375" style="4" customWidth="1"/>
    <col min="4" max="4" width="26.42578125" style="4" customWidth="1"/>
    <col min="5" max="5" width="2.7109375" style="4" customWidth="1"/>
    <col min="6" max="6" width="26.42578125" style="4" customWidth="1"/>
    <col min="7" max="7" width="2.7109375" style="4" customWidth="1"/>
    <col min="8" max="8" width="26.42578125" style="4" customWidth="1"/>
    <col min="9" max="9" width="2.7109375" style="4" customWidth="1"/>
    <col min="10" max="10" width="12.28515625" style="4" customWidth="1"/>
    <col min="11" max="11" width="1.85546875" style="4" customWidth="1"/>
    <col min="12" max="12" width="12.28515625" style="4" customWidth="1"/>
    <col min="13" max="13" width="1.85546875" style="4" customWidth="1"/>
    <col min="14" max="14" width="17.85546875" style="4" customWidth="1"/>
    <col min="15" max="15" width="10.140625" style="4" customWidth="1"/>
    <col min="16" max="18" width="11.42578125" style="4"/>
    <col min="19" max="16384" width="9.140625" style="4"/>
  </cols>
  <sheetData>
    <row r="1" spans="2:14" ht="8.25" customHeight="1" thickBot="1" x14ac:dyDescent="0.3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4" ht="38.25" customHeight="1" thickBot="1" x14ac:dyDescent="0.55000000000000004">
      <c r="B2" s="34" t="s">
        <v>0</v>
      </c>
      <c r="C2" s="33"/>
      <c r="D2" s="33"/>
      <c r="E2" s="33"/>
      <c r="F2" s="33"/>
      <c r="G2" s="33"/>
      <c r="H2" s="33"/>
      <c r="I2" s="33"/>
      <c r="J2" s="35"/>
      <c r="K2" s="78">
        <v>2016</v>
      </c>
      <c r="L2" s="78"/>
      <c r="N2" s="36" t="s">
        <v>6</v>
      </c>
    </row>
    <row r="3" spans="2:14" ht="63.75" customHeight="1" thickBot="1" x14ac:dyDescent="0.35">
      <c r="B3" s="37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N3" s="36" t="s">
        <v>7</v>
      </c>
    </row>
    <row r="4" spans="2:14" ht="6.75" customHeight="1" thickBot="1" x14ac:dyDescent="0.3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4" ht="24" customHeight="1" thickBot="1" x14ac:dyDescent="0.35">
      <c r="B5" s="38" t="s">
        <v>2</v>
      </c>
      <c r="C5" s="38"/>
      <c r="D5" s="73" t="s">
        <v>33</v>
      </c>
      <c r="E5" s="38"/>
      <c r="F5" s="38"/>
      <c r="G5" s="38"/>
      <c r="H5" s="38"/>
      <c r="I5" s="38"/>
      <c r="J5" s="38"/>
      <c r="K5" s="38"/>
      <c r="L5" s="38"/>
    </row>
    <row r="6" spans="2:14" s="40" customFormat="1" ht="18.75" customHeight="1" thickBot="1" x14ac:dyDescent="0.3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2:14" ht="22.5" customHeight="1" thickBot="1" x14ac:dyDescent="0.3">
      <c r="B7" s="41" t="str">
        <f>计算!B8</f>
        <v>收入</v>
      </c>
      <c r="C7" s="42"/>
      <c r="D7" s="41" t="str">
        <f>计算!B9</f>
        <v>净利润</v>
      </c>
      <c r="E7" s="42"/>
      <c r="F7" s="41" t="str">
        <f>计算!B10</f>
        <v>利息</v>
      </c>
      <c r="G7" s="42"/>
      <c r="H7" s="41" t="str">
        <f>计算!B11</f>
        <v>折旧值</v>
      </c>
      <c r="I7" s="42"/>
      <c r="J7" s="86" t="str">
        <f>计算!B12</f>
        <v>营业利润</v>
      </c>
      <c r="K7" s="86"/>
      <c r="L7" s="86"/>
      <c r="M7" s="43"/>
    </row>
    <row r="8" spans="2:14" ht="42" customHeight="1" x14ac:dyDescent="0.3">
      <c r="B8" s="74">
        <f ca="1">IFERROR(计算!G8,"")</f>
        <v>1805838.8</v>
      </c>
      <c r="C8" s="44"/>
      <c r="D8" s="74">
        <f ca="1">IFERROR(计算!G9,"")</f>
        <v>674748.5</v>
      </c>
      <c r="E8" s="33"/>
      <c r="F8" s="74">
        <f ca="1">IFERROR(计算!G10,"")</f>
        <v>37894.699999999997</v>
      </c>
      <c r="G8" s="33"/>
      <c r="H8" s="75">
        <f ca="1">IFERROR(计算!G11,"")</f>
        <v>55468.800000000003</v>
      </c>
      <c r="I8" s="45"/>
      <c r="J8" s="80">
        <f ca="1">IFERROR(计算!G12,"")</f>
        <v>734259.9</v>
      </c>
      <c r="K8" s="81"/>
      <c r="L8" s="82"/>
    </row>
    <row r="9" spans="2:14" s="50" customFormat="1" ht="18.75" customHeight="1" x14ac:dyDescent="0.3">
      <c r="B9" s="46">
        <f ca="1">计算!H8</f>
        <v>3.0953753897409175E-3</v>
      </c>
      <c r="C9" s="47"/>
      <c r="D9" s="46">
        <f ca="1">计算!H9</f>
        <v>1.8148662861143583E-2</v>
      </c>
      <c r="E9" s="48"/>
      <c r="F9" s="46">
        <f ca="1">计算!H10</f>
        <v>0.13514962705568689</v>
      </c>
      <c r="G9" s="48"/>
      <c r="H9" s="46">
        <f ca="1">计算!H11</f>
        <v>9.4400227289767047E-2</v>
      </c>
      <c r="I9" s="49"/>
      <c r="J9" s="79">
        <f ca="1">计算!H12</f>
        <v>-5.0335608229046258E-2</v>
      </c>
      <c r="K9" s="79"/>
      <c r="L9" s="79"/>
      <c r="M9" s="27"/>
    </row>
    <row r="10" spans="2:14" ht="18.75" customHeight="1" x14ac:dyDescent="0.35">
      <c r="B10" s="51"/>
      <c r="C10" s="52"/>
      <c r="D10" s="51"/>
      <c r="E10" s="52"/>
      <c r="F10" s="51"/>
      <c r="G10" s="52"/>
      <c r="H10" s="53"/>
      <c r="I10" s="54"/>
      <c r="J10" s="83"/>
      <c r="K10" s="84"/>
      <c r="L10" s="85"/>
      <c r="M10" s="3"/>
    </row>
    <row r="11" spans="2:14" ht="18.75" customHeight="1" thickBot="1" x14ac:dyDescent="0.35">
      <c r="B11" s="55"/>
      <c r="C11" s="33"/>
      <c r="D11" s="55"/>
      <c r="E11" s="33"/>
      <c r="F11" s="55"/>
      <c r="G11" s="33"/>
      <c r="H11" s="55"/>
      <c r="I11" s="33"/>
      <c r="J11" s="56"/>
      <c r="K11" s="57"/>
      <c r="L11" s="58"/>
    </row>
    <row r="12" spans="2:14" ht="18.75" customHeight="1" thickBot="1" x14ac:dyDescent="0.3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2:14" ht="24" customHeight="1" thickBot="1" x14ac:dyDescent="0.35">
      <c r="B13" s="59" t="s">
        <v>3</v>
      </c>
      <c r="C13" s="59"/>
      <c r="D13" s="87" t="s">
        <v>34</v>
      </c>
      <c r="E13" s="87"/>
      <c r="F13" s="87"/>
      <c r="G13" s="87"/>
      <c r="H13" s="87"/>
      <c r="I13" s="59"/>
      <c r="J13" s="59"/>
      <c r="K13" s="59"/>
      <c r="L13" s="59"/>
    </row>
    <row r="15" spans="2:14" ht="18.75" customHeight="1" x14ac:dyDescent="0.3">
      <c r="B15" s="60" t="s">
        <v>4</v>
      </c>
      <c r="C15" s="61"/>
      <c r="D15" s="62" t="str">
        <f>"报表年 ("&amp;SelectedYear&amp;")"</f>
        <v>报表年 (2016)</v>
      </c>
      <c r="E15" s="61"/>
      <c r="F15" s="62" t="str">
        <f>"去年 ("&amp;SelectedYear-1&amp;")"</f>
        <v>去年 (2015)</v>
      </c>
      <c r="G15" s="61"/>
      <c r="H15" s="63" t="s">
        <v>5</v>
      </c>
      <c r="I15" s="88" t="str">
        <f ca="1">CONCATENATE(年数," 年趋势")</f>
        <v>5 年趋势</v>
      </c>
      <c r="J15" s="88"/>
      <c r="K15" s="88"/>
      <c r="L15" s="88"/>
    </row>
    <row r="16" spans="2:14" ht="18.75" customHeight="1" x14ac:dyDescent="0.3">
      <c r="B16" s="64" t="str">
        <f>计算!B15</f>
        <v>收入</v>
      </c>
      <c r="C16" s="65"/>
      <c r="D16" s="66">
        <f ca="1">IF($B16="","",计算!G15)</f>
        <v>1805838.8</v>
      </c>
      <c r="E16" s="66"/>
      <c r="F16" s="66">
        <f ca="1">IF($B16="","",计算!F15)</f>
        <v>1800266.3</v>
      </c>
      <c r="G16" s="65"/>
      <c r="H16" s="67">
        <f t="shared" ref="H16:H40" ca="1" si="0">IFERROR(D16/F16-1,"")</f>
        <v>3.0953753897409175E-3</v>
      </c>
      <c r="I16" s="89"/>
      <c r="J16" s="89"/>
      <c r="K16" s="89"/>
      <c r="L16" s="89"/>
    </row>
    <row r="17" spans="2:12" ht="18.75" customHeight="1" x14ac:dyDescent="0.3">
      <c r="B17" s="68" t="str">
        <f>计算!B16</f>
        <v>运营开支</v>
      </c>
      <c r="C17" s="69"/>
      <c r="D17" s="70">
        <f ca="1">IF($B17="","",计算!G16)</f>
        <v>944194.5</v>
      </c>
      <c r="E17" s="70"/>
      <c r="F17" s="66">
        <f ca="1">IF($B17="","",计算!F16)</f>
        <v>808833.3</v>
      </c>
      <c r="G17" s="69"/>
      <c r="H17" s="71">
        <f t="shared" ca="1" si="0"/>
        <v>0.16735364382252804</v>
      </c>
      <c r="I17" s="77"/>
      <c r="J17" s="77"/>
      <c r="K17" s="77"/>
      <c r="L17" s="77"/>
    </row>
    <row r="18" spans="2:12" ht="18.75" customHeight="1" x14ac:dyDescent="0.3">
      <c r="B18" s="68" t="str">
        <f>计算!B17</f>
        <v>营业利润</v>
      </c>
      <c r="C18" s="69"/>
      <c r="D18" s="70">
        <f ca="1">IF($B18="","",计算!G17)</f>
        <v>734259.9</v>
      </c>
      <c r="E18" s="70"/>
      <c r="F18" s="66">
        <f ca="1">IF($B18="","",计算!F17)</f>
        <v>773178.3</v>
      </c>
      <c r="G18" s="69"/>
      <c r="H18" s="71">
        <f t="shared" ca="1" si="0"/>
        <v>-5.0335608229046258E-2</v>
      </c>
      <c r="I18" s="77"/>
      <c r="J18" s="77"/>
      <c r="K18" s="77"/>
      <c r="L18" s="77"/>
    </row>
    <row r="19" spans="2:12" ht="18.75" customHeight="1" x14ac:dyDescent="0.3">
      <c r="B19" s="68" t="str">
        <f>计算!B18</f>
        <v>折旧值</v>
      </c>
      <c r="C19" s="69"/>
      <c r="D19" s="70">
        <f ca="1">IF($B19="","",计算!G18)</f>
        <v>55468.800000000003</v>
      </c>
      <c r="E19" s="70"/>
      <c r="F19" s="66">
        <f ca="1">IF($B19="","",计算!F18)</f>
        <v>50684.2</v>
      </c>
      <c r="G19" s="69"/>
      <c r="H19" s="71">
        <f t="shared" ca="1" si="0"/>
        <v>9.4400227289767047E-2</v>
      </c>
      <c r="I19" s="77"/>
      <c r="J19" s="77"/>
      <c r="K19" s="77"/>
      <c r="L19" s="77"/>
    </row>
    <row r="20" spans="2:12" ht="18.75" customHeight="1" x14ac:dyDescent="0.3">
      <c r="B20" s="68" t="str">
        <f>计算!B19</f>
        <v>利息</v>
      </c>
      <c r="C20" s="69"/>
      <c r="D20" s="70">
        <f ca="1">IF($B20="","",计算!G19)</f>
        <v>37894.699999999997</v>
      </c>
      <c r="E20" s="70"/>
      <c r="F20" s="66">
        <f ca="1">IF($B20="","",计算!F19)</f>
        <v>33383</v>
      </c>
      <c r="G20" s="69"/>
      <c r="H20" s="71">
        <f t="shared" ca="1" si="0"/>
        <v>0.13514962705568689</v>
      </c>
      <c r="I20" s="77"/>
      <c r="J20" s="77"/>
      <c r="K20" s="77"/>
      <c r="L20" s="77"/>
    </row>
    <row r="21" spans="2:12" ht="18.75" customHeight="1" x14ac:dyDescent="0.3">
      <c r="B21" s="68" t="str">
        <f>计算!B20</f>
        <v>净利润</v>
      </c>
      <c r="C21" s="69"/>
      <c r="D21" s="70">
        <f ca="1">IF($B21="","",计算!G20)</f>
        <v>674748.5</v>
      </c>
      <c r="E21" s="70"/>
      <c r="F21" s="66">
        <f ca="1">IF($B21="","",计算!F20)</f>
        <v>662721</v>
      </c>
      <c r="G21" s="69"/>
      <c r="H21" s="71">
        <f t="shared" ca="1" si="0"/>
        <v>1.8148662861143583E-2</v>
      </c>
      <c r="I21" s="77"/>
      <c r="J21" s="77"/>
      <c r="K21" s="77"/>
      <c r="L21" s="77"/>
    </row>
    <row r="22" spans="2:12" ht="18.75" customHeight="1" x14ac:dyDescent="0.3">
      <c r="B22" s="68" t="str">
        <f>计算!B21</f>
        <v>税费</v>
      </c>
      <c r="C22" s="69"/>
      <c r="D22" s="70">
        <f ca="1">IF($B22="","",计算!G21)</f>
        <v>314082.5</v>
      </c>
      <c r="E22" s="70"/>
      <c r="F22" s="66">
        <f ca="1">IF($B22="","",计算!F21)</f>
        <v>294245.3</v>
      </c>
      <c r="G22" s="69"/>
      <c r="H22" s="71">
        <f t="shared" ca="1" si="0"/>
        <v>6.7417219578358667E-2</v>
      </c>
      <c r="I22" s="77"/>
      <c r="J22" s="77"/>
      <c r="K22" s="77"/>
      <c r="L22" s="77"/>
    </row>
    <row r="23" spans="2:12" ht="18.75" customHeight="1" x14ac:dyDescent="0.3">
      <c r="B23" s="68" t="str">
        <f>计算!B22</f>
        <v>税后利润</v>
      </c>
      <c r="C23" s="69"/>
      <c r="D23" s="70">
        <f ca="1">IF($B23="","",计算!G22)</f>
        <v>502476.79999999999</v>
      </c>
      <c r="E23" s="70"/>
      <c r="F23" s="66">
        <f ca="1">IF($B23="","",计算!F22)</f>
        <v>424382</v>
      </c>
      <c r="G23" s="69"/>
      <c r="H23" s="71">
        <f t="shared" ca="1" si="0"/>
        <v>0.18402005740111504</v>
      </c>
      <c r="I23" s="77"/>
      <c r="J23" s="77"/>
      <c r="K23" s="77"/>
      <c r="L23" s="77"/>
    </row>
    <row r="24" spans="2:12" ht="18.75" customHeight="1" x14ac:dyDescent="0.3">
      <c r="B24" s="68" t="str">
        <f>计算!B23</f>
        <v>指标 1</v>
      </c>
      <c r="C24" s="69"/>
      <c r="D24" s="70">
        <f ca="1">IF($B24="","",计算!G23)</f>
        <v>199.60000000000002</v>
      </c>
      <c r="E24" s="70"/>
      <c r="F24" s="66">
        <f ca="1">IF($B24="","",计算!F23)</f>
        <v>167.8</v>
      </c>
      <c r="G24" s="69"/>
      <c r="H24" s="71">
        <f t="shared" ca="1" si="0"/>
        <v>0.18951132300357565</v>
      </c>
      <c r="I24" s="77"/>
      <c r="J24" s="77"/>
      <c r="K24" s="77"/>
      <c r="L24" s="77"/>
    </row>
    <row r="25" spans="2:12" ht="18.75" customHeight="1" x14ac:dyDescent="0.3">
      <c r="B25" s="68" t="str">
        <f>计算!B24</f>
        <v>指标 2</v>
      </c>
      <c r="C25" s="69"/>
      <c r="D25" s="70">
        <f ca="1">IF($B25="","",计算!G24)</f>
        <v>260.10000000000002</v>
      </c>
      <c r="E25" s="70"/>
      <c r="F25" s="66">
        <f ca="1">IF($B25="","",计算!F24)</f>
        <v>218.4</v>
      </c>
      <c r="G25" s="69"/>
      <c r="H25" s="71">
        <f t="shared" ca="1" si="0"/>
        <v>0.19093406593406592</v>
      </c>
      <c r="I25" s="77"/>
      <c r="J25" s="77"/>
      <c r="K25" s="77"/>
      <c r="L25" s="77"/>
    </row>
    <row r="26" spans="2:12" ht="18.75" customHeight="1" x14ac:dyDescent="0.3">
      <c r="B26" s="68" t="str">
        <f>计算!B25</f>
        <v>指标 3</v>
      </c>
      <c r="C26" s="69"/>
      <c r="D26" s="70">
        <f ca="1">IF($B26="","",计算!G25)</f>
        <v>310.79999999999995</v>
      </c>
      <c r="E26" s="70"/>
      <c r="F26" s="66">
        <f ca="1">IF($B26="","",计算!F25)</f>
        <v>263.89999999999998</v>
      </c>
      <c r="G26" s="69"/>
      <c r="H26" s="71">
        <f t="shared" ca="1" si="0"/>
        <v>0.17771883289124668</v>
      </c>
      <c r="I26" s="77"/>
      <c r="J26" s="77"/>
      <c r="K26" s="77"/>
      <c r="L26" s="77"/>
    </row>
    <row r="27" spans="2:12" ht="18.75" customHeight="1" x14ac:dyDescent="0.3">
      <c r="B27" s="68" t="str">
        <f>计算!B26</f>
        <v>指标 4</v>
      </c>
      <c r="C27" s="69"/>
      <c r="D27" s="70">
        <f ca="1">IF($B27="","",计算!G26)</f>
        <v>149.19999999999999</v>
      </c>
      <c r="E27" s="70"/>
      <c r="F27" s="66">
        <f ca="1">IF($B27="","",计算!F26)</f>
        <v>145.9</v>
      </c>
      <c r="G27" s="69"/>
      <c r="H27" s="71">
        <f t="shared" ca="1" si="0"/>
        <v>2.2618231665524124E-2</v>
      </c>
      <c r="I27" s="77"/>
      <c r="J27" s="77"/>
      <c r="K27" s="77"/>
      <c r="L27" s="77"/>
    </row>
    <row r="28" spans="2:12" ht="18.75" customHeight="1" x14ac:dyDescent="0.3">
      <c r="B28" s="68" t="str">
        <f>计算!B27</f>
        <v>指标 5</v>
      </c>
      <c r="C28" s="69"/>
      <c r="D28" s="70">
        <f ca="1">IF($B28="","",计算!G27)</f>
        <v>10.3</v>
      </c>
      <c r="E28" s="70"/>
      <c r="F28" s="66">
        <f ca="1">IF($B28="","",计算!F27)</f>
        <v>10</v>
      </c>
      <c r="G28" s="69"/>
      <c r="H28" s="71">
        <f t="shared" ca="1" si="0"/>
        <v>3.0000000000000027E-2</v>
      </c>
      <c r="I28" s="77"/>
      <c r="J28" s="77"/>
      <c r="K28" s="77"/>
      <c r="L28" s="77"/>
    </row>
    <row r="29" spans="2:12" ht="18.75" customHeight="1" x14ac:dyDescent="0.3">
      <c r="B29" s="68" t="str">
        <f>计算!B28</f>
        <v>指标 6</v>
      </c>
      <c r="C29" s="69"/>
      <c r="D29" s="70">
        <f ca="1">IF($B29="","",计算!G28)</f>
        <v>3.4000000000000004</v>
      </c>
      <c r="E29" s="70"/>
      <c r="F29" s="66">
        <f ca="1">IF($B29="","",计算!F28)</f>
        <v>3</v>
      </c>
      <c r="G29" s="69"/>
      <c r="H29" s="71">
        <f t="shared" ca="1" si="0"/>
        <v>0.13333333333333353</v>
      </c>
      <c r="I29" s="77"/>
      <c r="J29" s="77"/>
      <c r="K29" s="77"/>
      <c r="L29" s="77"/>
    </row>
    <row r="30" spans="2:12" ht="18.75" customHeight="1" x14ac:dyDescent="0.3">
      <c r="B30" s="68" t="str">
        <f>计算!B29</f>
        <v/>
      </c>
      <c r="C30" s="69"/>
      <c r="D30" s="70" t="str">
        <f>IF($B30="","",计算!G29)</f>
        <v/>
      </c>
      <c r="E30" s="70"/>
      <c r="F30" s="66" t="str">
        <f>IF($B30="","",计算!F29)</f>
        <v/>
      </c>
      <c r="G30" s="69"/>
      <c r="H30" s="71" t="str">
        <f t="shared" si="0"/>
        <v/>
      </c>
      <c r="I30" s="77"/>
      <c r="J30" s="77"/>
      <c r="K30" s="77"/>
      <c r="L30" s="77"/>
    </row>
    <row r="31" spans="2:12" ht="18.75" customHeight="1" x14ac:dyDescent="0.3">
      <c r="B31" s="68" t="str">
        <f>计算!B30</f>
        <v/>
      </c>
      <c r="C31" s="69"/>
      <c r="D31" s="70" t="str">
        <f>IF($B31="","",计算!G30)</f>
        <v/>
      </c>
      <c r="E31" s="70"/>
      <c r="F31" s="66" t="str">
        <f>IF($B31="","",计算!F30)</f>
        <v/>
      </c>
      <c r="G31" s="69"/>
      <c r="H31" s="71" t="str">
        <f t="shared" si="0"/>
        <v/>
      </c>
      <c r="I31" s="77"/>
      <c r="J31" s="77"/>
      <c r="K31" s="77"/>
      <c r="L31" s="77"/>
    </row>
    <row r="32" spans="2:12" ht="18.75" customHeight="1" x14ac:dyDescent="0.3">
      <c r="B32" s="68" t="str">
        <f>计算!B31</f>
        <v/>
      </c>
      <c r="C32" s="69"/>
      <c r="D32" s="70" t="str">
        <f>IF($B32="","",计算!G31)</f>
        <v/>
      </c>
      <c r="E32" s="70"/>
      <c r="F32" s="66" t="str">
        <f>IF($B32="","",计算!F31)</f>
        <v/>
      </c>
      <c r="G32" s="69"/>
      <c r="H32" s="71" t="str">
        <f t="shared" si="0"/>
        <v/>
      </c>
      <c r="I32" s="77"/>
      <c r="J32" s="77"/>
      <c r="K32" s="77"/>
      <c r="L32" s="77"/>
    </row>
    <row r="33" spans="2:12" ht="18.75" customHeight="1" x14ac:dyDescent="0.3">
      <c r="B33" s="68" t="str">
        <f>计算!B32</f>
        <v/>
      </c>
      <c r="C33" s="69"/>
      <c r="D33" s="70" t="str">
        <f>IF($B33="","",计算!G32)</f>
        <v/>
      </c>
      <c r="E33" s="70"/>
      <c r="F33" s="66" t="str">
        <f>IF($B33="","",计算!F32)</f>
        <v/>
      </c>
      <c r="G33" s="69"/>
      <c r="H33" s="71" t="str">
        <f t="shared" si="0"/>
        <v/>
      </c>
      <c r="I33" s="77"/>
      <c r="J33" s="77"/>
      <c r="K33" s="77"/>
      <c r="L33" s="77"/>
    </row>
    <row r="34" spans="2:12" ht="18.75" customHeight="1" x14ac:dyDescent="0.3">
      <c r="B34" s="68" t="str">
        <f>计算!B33</f>
        <v/>
      </c>
      <c r="C34" s="69"/>
      <c r="D34" s="70" t="str">
        <f>IF($B34="","",计算!G33)</f>
        <v/>
      </c>
      <c r="E34" s="70"/>
      <c r="F34" s="66" t="str">
        <f>IF($B34="","",计算!F33)</f>
        <v/>
      </c>
      <c r="G34" s="69"/>
      <c r="H34" s="71" t="str">
        <f t="shared" si="0"/>
        <v/>
      </c>
      <c r="I34" s="77"/>
      <c r="J34" s="77"/>
      <c r="K34" s="77"/>
      <c r="L34" s="77"/>
    </row>
    <row r="35" spans="2:12" ht="18.75" customHeight="1" x14ac:dyDescent="0.3">
      <c r="B35" s="68" t="str">
        <f>计算!B34</f>
        <v/>
      </c>
      <c r="C35" s="69"/>
      <c r="D35" s="70" t="str">
        <f>IF($B35="","",计算!G34)</f>
        <v/>
      </c>
      <c r="E35" s="70"/>
      <c r="F35" s="66" t="str">
        <f>IF($B35="","",计算!F34)</f>
        <v/>
      </c>
      <c r="G35" s="69"/>
      <c r="H35" s="71" t="str">
        <f t="shared" si="0"/>
        <v/>
      </c>
      <c r="I35" s="77"/>
      <c r="J35" s="77"/>
      <c r="K35" s="77"/>
      <c r="L35" s="77"/>
    </row>
    <row r="36" spans="2:12" ht="18.75" customHeight="1" x14ac:dyDescent="0.3">
      <c r="B36" s="68" t="str">
        <f>计算!B35</f>
        <v/>
      </c>
      <c r="C36" s="69"/>
      <c r="D36" s="70" t="str">
        <f>IF($B36="","",计算!G35)</f>
        <v/>
      </c>
      <c r="E36" s="70"/>
      <c r="F36" s="66" t="str">
        <f>IF($B36="","",计算!F35)</f>
        <v/>
      </c>
      <c r="G36" s="69"/>
      <c r="H36" s="71" t="str">
        <f t="shared" si="0"/>
        <v/>
      </c>
      <c r="I36" s="77"/>
      <c r="J36" s="77"/>
      <c r="K36" s="77"/>
      <c r="L36" s="77"/>
    </row>
    <row r="37" spans="2:12" ht="18.75" customHeight="1" x14ac:dyDescent="0.3">
      <c r="B37" s="68" t="str">
        <f>计算!B36</f>
        <v/>
      </c>
      <c r="C37" s="69"/>
      <c r="D37" s="70" t="str">
        <f>IF($B37="","",计算!G36)</f>
        <v/>
      </c>
      <c r="E37" s="70"/>
      <c r="F37" s="66" t="str">
        <f>IF($B37="","",计算!F36)</f>
        <v/>
      </c>
      <c r="G37" s="69"/>
      <c r="H37" s="71" t="str">
        <f t="shared" si="0"/>
        <v/>
      </c>
      <c r="I37" s="77"/>
      <c r="J37" s="77"/>
      <c r="K37" s="77"/>
      <c r="L37" s="77"/>
    </row>
    <row r="38" spans="2:12" ht="18.75" customHeight="1" x14ac:dyDescent="0.3">
      <c r="B38" s="68" t="str">
        <f>计算!B37</f>
        <v/>
      </c>
      <c r="C38" s="69"/>
      <c r="D38" s="70" t="str">
        <f>IF($B38="","",计算!G37)</f>
        <v/>
      </c>
      <c r="E38" s="70"/>
      <c r="F38" s="66" t="str">
        <f>IF($B38="","",计算!F37)</f>
        <v/>
      </c>
      <c r="G38" s="69"/>
      <c r="H38" s="71" t="str">
        <f t="shared" si="0"/>
        <v/>
      </c>
      <c r="I38" s="77"/>
      <c r="J38" s="77"/>
      <c r="K38" s="77"/>
      <c r="L38" s="77"/>
    </row>
    <row r="39" spans="2:12" ht="18.75" customHeight="1" x14ac:dyDescent="0.3">
      <c r="B39" s="68" t="str">
        <f>计算!B38</f>
        <v/>
      </c>
      <c r="C39" s="69"/>
      <c r="D39" s="70" t="str">
        <f>IF($B39="","",计算!G38)</f>
        <v/>
      </c>
      <c r="E39" s="70"/>
      <c r="F39" s="66" t="str">
        <f>IF($B39="","",计算!F38)</f>
        <v/>
      </c>
      <c r="G39" s="69"/>
      <c r="H39" s="71" t="str">
        <f t="shared" si="0"/>
        <v/>
      </c>
      <c r="I39" s="77"/>
      <c r="J39" s="77"/>
      <c r="K39" s="77"/>
      <c r="L39" s="77"/>
    </row>
    <row r="40" spans="2:12" ht="18.75" customHeight="1" x14ac:dyDescent="0.3">
      <c r="B40" s="68" t="str">
        <f>计算!B39</f>
        <v/>
      </c>
      <c r="C40" s="69"/>
      <c r="D40" s="70" t="str">
        <f>IF($B40="","",计算!G39)</f>
        <v/>
      </c>
      <c r="E40" s="70"/>
      <c r="F40" s="66" t="str">
        <f>IF($B40="","",计算!F39)</f>
        <v/>
      </c>
      <c r="G40" s="69"/>
      <c r="H40" s="71" t="str">
        <f t="shared" si="0"/>
        <v/>
      </c>
      <c r="I40" s="77"/>
      <c r="J40" s="77"/>
      <c r="K40" s="77"/>
      <c r="L40" s="77"/>
    </row>
  </sheetData>
  <sheetProtection sheet="1" selectLockedCells="1"/>
  <mergeCells count="32">
    <mergeCell ref="D13:H13"/>
    <mergeCell ref="I30:L30"/>
    <mergeCell ref="I31:L31"/>
    <mergeCell ref="I32:L32"/>
    <mergeCell ref="I33:L33"/>
    <mergeCell ref="I15:L15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K2:L2"/>
    <mergeCell ref="J9:L9"/>
    <mergeCell ref="J8:L8"/>
    <mergeCell ref="J10:L10"/>
    <mergeCell ref="J7:L7"/>
    <mergeCell ref="I40:L40"/>
    <mergeCell ref="I35:L35"/>
    <mergeCell ref="I36:L36"/>
    <mergeCell ref="I37:L37"/>
    <mergeCell ref="I38:L38"/>
    <mergeCell ref="I39:L39"/>
  </mergeCells>
  <phoneticPr fontId="11" type="noConversion"/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I40">
    <cfRule type="expression" dxfId="2" priority="1">
      <formula>MOD(ROW(),2)=0</formula>
    </cfRule>
  </conditionalFormatting>
  <dataValidations count="1">
    <dataValidation type="list" allowBlank="1" showInputMessage="1" showErrorMessage="1" errorTitle="很抱歉！" error="需在财务数据中包含年份，此报表才可正常工作。单击“取消”并输入其他年份，或在财务数据输入工作表上添加该年份的相关信息。 " sqref="K2:L2">
      <formula1>lstYears</formula1>
    </dataValidation>
  </dataValidations>
  <hyperlinks>
    <hyperlink ref="D13:H13" location="财务数据输入!B6" tooltip="查看/编辑财务数据" display="不要修改以下信息。单击以输入财务数据"/>
    <hyperlink ref="D5" location="关键指标设置!C5" tooltip="查看/编辑关键指标" display="单击以更改报表关键指标"/>
  </hyperlink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markers="1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计算!C15:G15</xm:f>
              <xm:sqref>I16</xm:sqref>
            </x14:sparkline>
            <x14:sparkline>
              <xm:f>计算!C16:G16</xm:f>
              <xm:sqref>I17</xm:sqref>
            </x14:sparkline>
            <x14:sparkline>
              <xm:f>计算!C17:G17</xm:f>
              <xm:sqref>I18</xm:sqref>
            </x14:sparkline>
            <x14:sparkline>
              <xm:f>计算!C18:G18</xm:f>
              <xm:sqref>I19</xm:sqref>
            </x14:sparkline>
            <x14:sparkline>
              <xm:f>计算!C19:G19</xm:f>
              <xm:sqref>I20</xm:sqref>
            </x14:sparkline>
            <x14:sparkline>
              <xm:f>计算!C20:G20</xm:f>
              <xm:sqref>I21</xm:sqref>
            </x14:sparkline>
            <x14:sparkline>
              <xm:f>计算!C21:G21</xm:f>
              <xm:sqref>I22</xm:sqref>
            </x14:sparkline>
            <x14:sparkline>
              <xm:f>计算!C22:G22</xm:f>
              <xm:sqref>I23</xm:sqref>
            </x14:sparkline>
            <x14:sparkline>
              <xm:f>计算!C23:G23</xm:f>
              <xm:sqref>I24</xm:sqref>
            </x14:sparkline>
            <x14:sparkline>
              <xm:f>计算!C24:G24</xm:f>
              <xm:sqref>I25</xm:sqref>
            </x14:sparkline>
            <x14:sparkline>
              <xm:f>计算!C25:G25</xm:f>
              <xm:sqref>I26</xm:sqref>
            </x14:sparkline>
            <x14:sparkline>
              <xm:f>计算!C26:G26</xm:f>
              <xm:sqref>I27</xm:sqref>
            </x14:sparkline>
            <x14:sparkline>
              <xm:f>计算!C27:G27</xm:f>
              <xm:sqref>I28</xm:sqref>
            </x14:sparkline>
            <x14:sparkline>
              <xm:f>计算!C28:G28</xm:f>
              <xm:sqref>I29</xm:sqref>
            </x14:sparkline>
            <x14:sparkline>
              <xm:f>计算!C29:G29</xm:f>
              <xm:sqref>I30</xm:sqref>
            </x14:sparkline>
            <x14:sparkline>
              <xm:f>计算!C30:G30</xm:f>
              <xm:sqref>I31</xm:sqref>
            </x14:sparkline>
            <x14:sparkline>
              <xm:f>计算!C31:G31</xm:f>
              <xm:sqref>I32</xm:sqref>
            </x14:sparkline>
            <x14:sparkline>
              <xm:f>计算!C32:G32</xm:f>
              <xm:sqref>I33</xm:sqref>
            </x14:sparkline>
            <x14:sparkline>
              <xm:f>计算!C33:G33</xm:f>
              <xm:sqref>I34</xm:sqref>
            </x14:sparkline>
            <x14:sparkline>
              <xm:f>计算!C34:G34</xm:f>
              <xm:sqref>I35</xm:sqref>
            </x14:sparkline>
            <x14:sparkline>
              <xm:f>计算!C35:G35</xm:f>
              <xm:sqref>I36</xm:sqref>
            </x14:sparkline>
            <x14:sparkline>
              <xm:f>计算!C36:G36</xm:f>
              <xm:sqref>I37</xm:sqref>
            </x14:sparkline>
            <x14:sparkline>
              <xm:f>计算!C37:G37</xm:f>
              <xm:sqref>I38</xm:sqref>
            </x14:sparkline>
            <x14:sparkline>
              <xm:f>计算!C38:G38</xm:f>
              <xm:sqref>I39</xm:sqref>
            </x14:sparkline>
            <x14:sparkline>
              <xm:f>计算!C39:G39</xm:f>
              <xm:sqref>I40</xm:sqref>
            </x14:sparkline>
          </x14:sparklines>
        </x14:sparklineGroup>
        <x14:sparklineGroup displayEmptyCellsAs="gap" markers="1" first="1" last="1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计算!C8:G8</xm:f>
              <xm:sqref>B10</xm:sqref>
            </x14:sparkline>
            <x14:sparkline>
              <xm:f>计算!C9:G9</xm:f>
              <xm:sqref>D10</xm:sqref>
            </x14:sparkline>
            <x14:sparkline>
              <xm:f>计算!C10:G10</xm:f>
              <xm:sqref>F10</xm:sqref>
            </x14:sparkline>
            <x14:sparkline>
              <xm:f>计算!C11:G11</xm:f>
              <xm:sqref>H10</xm:sqref>
            </x14:sparkline>
            <x14:sparkline>
              <xm:f>计算!C12:G12</xm:f>
              <xm:sqref>J10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autoPageBreaks="0"/>
  </sheetPr>
  <dimension ref="B1:Q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6.5" x14ac:dyDescent="0.3"/>
  <cols>
    <col min="1" max="1" width="2.140625" style="4" customWidth="1"/>
    <col min="2" max="2" width="21.42578125" style="4" customWidth="1"/>
    <col min="3" max="9" width="17.28515625" style="4" customWidth="1"/>
    <col min="10" max="10" width="2.140625" style="4" customWidth="1"/>
    <col min="11" max="17" width="16.85546875" style="4" bestFit="1" customWidth="1"/>
    <col min="18" max="16384" width="9.140625" style="4"/>
  </cols>
  <sheetData>
    <row r="1" spans="2:17" ht="8.25" customHeight="1" x14ac:dyDescent="0.3"/>
    <row r="2" spans="2:17" ht="38.25" customHeight="1" x14ac:dyDescent="0.5">
      <c r="B2" s="11" t="s">
        <v>8</v>
      </c>
    </row>
    <row r="3" spans="2:17" ht="20.25" x14ac:dyDescent="0.3">
      <c r="B3" s="20" t="s">
        <v>9</v>
      </c>
    </row>
    <row r="4" spans="2:17" ht="25.5" customHeight="1" x14ac:dyDescent="0.3">
      <c r="B4" s="72" t="s">
        <v>35</v>
      </c>
    </row>
    <row r="5" spans="2:17" ht="25.5" customHeight="1" x14ac:dyDescent="0.3">
      <c r="B5" s="21" t="s">
        <v>10</v>
      </c>
      <c r="C5" s="22">
        <v>2010</v>
      </c>
      <c r="D5" s="22">
        <v>2011</v>
      </c>
      <c r="E5" s="22">
        <v>2012</v>
      </c>
      <c r="F5" s="22">
        <v>2013</v>
      </c>
      <c r="G5" s="22">
        <v>2014</v>
      </c>
      <c r="H5" s="22">
        <v>2015</v>
      </c>
      <c r="I5" s="23">
        <v>2016</v>
      </c>
    </row>
    <row r="6" spans="2:17" s="27" customFormat="1" ht="19.5" customHeight="1" x14ac:dyDescent="0.3">
      <c r="B6" s="24" t="s">
        <v>11</v>
      </c>
      <c r="C6" s="25">
        <v>1250000</v>
      </c>
      <c r="D6" s="25">
        <v>1341374.5</v>
      </c>
      <c r="E6" s="25">
        <v>1427283.8</v>
      </c>
      <c r="F6" s="25">
        <v>1506874.5999999999</v>
      </c>
      <c r="G6" s="25">
        <v>1650445.6</v>
      </c>
      <c r="H6" s="25">
        <v>1800266.3</v>
      </c>
      <c r="I6" s="26">
        <v>1805838.8</v>
      </c>
      <c r="K6" s="76"/>
      <c r="L6" s="76"/>
      <c r="M6" s="76"/>
      <c r="N6" s="76"/>
      <c r="O6" s="76"/>
      <c r="P6" s="76"/>
      <c r="Q6" s="76"/>
    </row>
    <row r="7" spans="2:17" s="27" customFormat="1" ht="19.5" customHeight="1" x14ac:dyDescent="0.3">
      <c r="B7" s="28" t="s">
        <v>12</v>
      </c>
      <c r="C7" s="29">
        <v>650000</v>
      </c>
      <c r="D7" s="29">
        <v>709623.1</v>
      </c>
      <c r="E7" s="29">
        <v>759248.6</v>
      </c>
      <c r="F7" s="29">
        <v>789012.70000000007</v>
      </c>
      <c r="G7" s="29">
        <v>816743.7</v>
      </c>
      <c r="H7" s="29">
        <v>808833.3</v>
      </c>
      <c r="I7" s="30">
        <v>944194.5</v>
      </c>
      <c r="K7" s="76"/>
      <c r="L7" s="76"/>
      <c r="M7" s="76"/>
      <c r="N7" s="76"/>
      <c r="O7" s="76"/>
      <c r="P7" s="76"/>
      <c r="Q7" s="76"/>
    </row>
    <row r="8" spans="2:17" s="27" customFormat="1" ht="19.5" customHeight="1" x14ac:dyDescent="0.3">
      <c r="B8" s="28" t="s">
        <v>13</v>
      </c>
      <c r="C8" s="29">
        <v>600000</v>
      </c>
      <c r="D8" s="29">
        <v>642073</v>
      </c>
      <c r="E8" s="29">
        <v>688576.9</v>
      </c>
      <c r="F8" s="29">
        <v>756432.5</v>
      </c>
      <c r="G8" s="29">
        <v>767552.6</v>
      </c>
      <c r="H8" s="29">
        <v>773178.3</v>
      </c>
      <c r="I8" s="30">
        <v>734259.9</v>
      </c>
      <c r="K8" s="76"/>
      <c r="L8" s="76"/>
      <c r="M8" s="76"/>
      <c r="N8" s="76"/>
      <c r="O8" s="76"/>
      <c r="P8" s="76"/>
      <c r="Q8" s="76"/>
    </row>
    <row r="9" spans="2:17" s="27" customFormat="1" ht="19.5" customHeight="1" x14ac:dyDescent="0.3">
      <c r="B9" s="28" t="s">
        <v>14</v>
      </c>
      <c r="C9" s="29">
        <v>45000</v>
      </c>
      <c r="D9" s="29">
        <v>45177.700000000004</v>
      </c>
      <c r="E9" s="29">
        <v>46569.2</v>
      </c>
      <c r="F9" s="29">
        <v>49742.1</v>
      </c>
      <c r="G9" s="29">
        <v>50241.1</v>
      </c>
      <c r="H9" s="29">
        <v>50684.2</v>
      </c>
      <c r="I9" s="30">
        <v>55468.800000000003</v>
      </c>
      <c r="K9" s="76"/>
      <c r="L9" s="76"/>
      <c r="M9" s="76"/>
      <c r="N9" s="76"/>
      <c r="O9" s="76"/>
      <c r="P9" s="76"/>
      <c r="Q9" s="76"/>
    </row>
    <row r="10" spans="2:17" s="27" customFormat="1" ht="19.5" customHeight="1" x14ac:dyDescent="0.3">
      <c r="B10" s="28" t="s">
        <v>15</v>
      </c>
      <c r="C10" s="29">
        <v>25000</v>
      </c>
      <c r="D10" s="29">
        <v>27458.2</v>
      </c>
      <c r="E10" s="29">
        <v>28931.100000000002</v>
      </c>
      <c r="F10" s="29">
        <v>31361.199999999997</v>
      </c>
      <c r="G10" s="29">
        <v>31485.300000000003</v>
      </c>
      <c r="H10" s="29">
        <v>33383</v>
      </c>
      <c r="I10" s="30">
        <v>37894.699999999997</v>
      </c>
      <c r="K10" s="76"/>
      <c r="L10" s="76"/>
      <c r="M10" s="76"/>
      <c r="N10" s="76"/>
      <c r="O10" s="76"/>
      <c r="P10" s="76"/>
      <c r="Q10" s="76"/>
    </row>
    <row r="11" spans="2:17" s="27" customFormat="1" ht="19.5" customHeight="1" x14ac:dyDescent="0.3">
      <c r="B11" s="28" t="s">
        <v>16</v>
      </c>
      <c r="C11" s="29">
        <v>540000</v>
      </c>
      <c r="D11" s="29">
        <v>547610.75</v>
      </c>
      <c r="E11" s="29">
        <v>558608.1</v>
      </c>
      <c r="F11" s="29">
        <v>597479.5</v>
      </c>
      <c r="G11" s="29">
        <v>614835.89999999991</v>
      </c>
      <c r="H11" s="29">
        <v>662721</v>
      </c>
      <c r="I11" s="30">
        <v>674748.5</v>
      </c>
      <c r="K11" s="76"/>
      <c r="L11" s="76"/>
      <c r="M11" s="76"/>
      <c r="N11" s="76"/>
      <c r="O11" s="76"/>
      <c r="P11" s="76"/>
      <c r="Q11" s="76"/>
    </row>
    <row r="12" spans="2:17" s="27" customFormat="1" ht="19.5" customHeight="1" x14ac:dyDescent="0.3">
      <c r="B12" s="28" t="s">
        <v>17</v>
      </c>
      <c r="C12" s="29">
        <v>220000</v>
      </c>
      <c r="D12" s="29">
        <v>239205.40000000002</v>
      </c>
      <c r="E12" s="29">
        <v>255767.40000000002</v>
      </c>
      <c r="F12" s="29">
        <v>274988.59999999998</v>
      </c>
      <c r="G12" s="29">
        <v>283356.69999999995</v>
      </c>
      <c r="H12" s="29">
        <v>294245.3</v>
      </c>
      <c r="I12" s="30">
        <v>314082.5</v>
      </c>
      <c r="K12" s="76"/>
      <c r="L12" s="76"/>
      <c r="M12" s="76"/>
      <c r="N12" s="76"/>
      <c r="O12" s="76"/>
      <c r="P12" s="76"/>
      <c r="Q12" s="76"/>
    </row>
    <row r="13" spans="2:17" s="27" customFormat="1" ht="19.5" customHeight="1" x14ac:dyDescent="0.3">
      <c r="B13" s="28" t="s">
        <v>18</v>
      </c>
      <c r="C13" s="29">
        <v>320000</v>
      </c>
      <c r="D13" s="29">
        <v>349434.89999999997</v>
      </c>
      <c r="E13" s="29">
        <v>384185.3</v>
      </c>
      <c r="F13" s="29">
        <v>398950.5</v>
      </c>
      <c r="G13" s="29">
        <v>406077.30000000005</v>
      </c>
      <c r="H13" s="29">
        <v>424382</v>
      </c>
      <c r="I13" s="30">
        <v>502476.79999999999</v>
      </c>
      <c r="K13" s="76"/>
      <c r="L13" s="76"/>
      <c r="M13" s="76"/>
      <c r="N13" s="76"/>
      <c r="O13" s="76"/>
      <c r="P13" s="76"/>
      <c r="Q13" s="76"/>
    </row>
    <row r="14" spans="2:17" s="27" customFormat="1" ht="19.5" customHeight="1" x14ac:dyDescent="0.3">
      <c r="B14" s="28" t="s">
        <v>19</v>
      </c>
      <c r="C14" s="29">
        <v>128</v>
      </c>
      <c r="D14" s="29">
        <v>128.1</v>
      </c>
      <c r="E14" s="29">
        <v>137.79999999999998</v>
      </c>
      <c r="F14" s="29">
        <v>142.89999999999998</v>
      </c>
      <c r="G14" s="29">
        <v>155.69999999999999</v>
      </c>
      <c r="H14" s="29">
        <v>167.8</v>
      </c>
      <c r="I14" s="30">
        <v>199.60000000000002</v>
      </c>
      <c r="K14" s="76"/>
      <c r="L14" s="76"/>
      <c r="M14" s="76"/>
      <c r="N14" s="76"/>
      <c r="O14" s="76"/>
      <c r="P14" s="76"/>
      <c r="Q14" s="76"/>
    </row>
    <row r="15" spans="2:17" s="27" customFormat="1" ht="19.5" customHeight="1" x14ac:dyDescent="0.3">
      <c r="B15" s="28" t="s">
        <v>20</v>
      </c>
      <c r="C15" s="29">
        <v>182</v>
      </c>
      <c r="D15" s="29">
        <v>185.9</v>
      </c>
      <c r="E15" s="29">
        <v>192.2</v>
      </c>
      <c r="F15" s="29">
        <v>201.70000000000002</v>
      </c>
      <c r="G15" s="29">
        <v>204.8</v>
      </c>
      <c r="H15" s="29">
        <v>218.4</v>
      </c>
      <c r="I15" s="30">
        <v>260.10000000000002</v>
      </c>
      <c r="K15" s="76"/>
      <c r="L15" s="76"/>
      <c r="M15" s="76"/>
      <c r="N15" s="76"/>
      <c r="O15" s="76"/>
      <c r="P15" s="76"/>
      <c r="Q15" s="76"/>
    </row>
    <row r="16" spans="2:17" s="27" customFormat="1" ht="19.5" customHeight="1" x14ac:dyDescent="0.3">
      <c r="B16" s="28" t="s">
        <v>21</v>
      </c>
      <c r="C16" s="29">
        <v>191</v>
      </c>
      <c r="D16" s="29">
        <v>205.5</v>
      </c>
      <c r="E16" s="29">
        <v>218.70000000000002</v>
      </c>
      <c r="F16" s="29">
        <v>231.9</v>
      </c>
      <c r="G16" s="29">
        <v>246.70000000000002</v>
      </c>
      <c r="H16" s="29">
        <v>263.89999999999998</v>
      </c>
      <c r="I16" s="30">
        <v>310.79999999999995</v>
      </c>
      <c r="K16" s="76"/>
      <c r="L16" s="76"/>
      <c r="M16" s="76"/>
      <c r="N16" s="76"/>
      <c r="O16" s="76"/>
      <c r="P16" s="76"/>
      <c r="Q16" s="76"/>
    </row>
    <row r="17" spans="2:17" s="27" customFormat="1" ht="19.5" customHeight="1" x14ac:dyDescent="0.3">
      <c r="B17" s="28" t="s">
        <v>22</v>
      </c>
      <c r="C17" s="29">
        <v>121</v>
      </c>
      <c r="D17" s="29">
        <v>122.10000000000001</v>
      </c>
      <c r="E17" s="29">
        <v>125.9</v>
      </c>
      <c r="F17" s="29">
        <v>137</v>
      </c>
      <c r="G17" s="29">
        <v>137.6</v>
      </c>
      <c r="H17" s="29">
        <v>145.9</v>
      </c>
      <c r="I17" s="30">
        <v>149.19999999999999</v>
      </c>
      <c r="K17" s="76"/>
      <c r="L17" s="76"/>
      <c r="M17" s="76"/>
      <c r="N17" s="76"/>
      <c r="O17" s="76"/>
      <c r="P17" s="76"/>
      <c r="Q17" s="76"/>
    </row>
    <row r="18" spans="2:17" s="27" customFormat="1" ht="19.5" customHeight="1" x14ac:dyDescent="0.3">
      <c r="B18" s="28" t="s">
        <v>23</v>
      </c>
      <c r="C18" s="29">
        <v>7.5</v>
      </c>
      <c r="D18" s="29">
        <v>7.9</v>
      </c>
      <c r="E18" s="29">
        <v>8.5</v>
      </c>
      <c r="F18" s="29">
        <v>8.9</v>
      </c>
      <c r="G18" s="29">
        <v>9.1</v>
      </c>
      <c r="H18" s="29">
        <v>10</v>
      </c>
      <c r="I18" s="30">
        <v>10.3</v>
      </c>
      <c r="K18" s="76"/>
      <c r="L18" s="76"/>
      <c r="M18" s="76"/>
      <c r="N18" s="76"/>
      <c r="O18" s="76"/>
      <c r="P18" s="76"/>
      <c r="Q18" s="76"/>
    </row>
    <row r="19" spans="2:17" s="27" customFormat="1" ht="19.5" customHeight="1" x14ac:dyDescent="0.3">
      <c r="B19" s="28" t="s">
        <v>24</v>
      </c>
      <c r="C19" s="29">
        <v>2.3000000000000003</v>
      </c>
      <c r="D19" s="29">
        <v>2.5</v>
      </c>
      <c r="E19" s="29">
        <v>2.7</v>
      </c>
      <c r="F19" s="29">
        <v>2.8000000000000003</v>
      </c>
      <c r="G19" s="29">
        <v>2.9</v>
      </c>
      <c r="H19" s="29">
        <v>3</v>
      </c>
      <c r="I19" s="30">
        <v>3.4000000000000004</v>
      </c>
      <c r="K19" s="76"/>
      <c r="L19" s="76"/>
      <c r="M19" s="76"/>
      <c r="N19" s="76"/>
      <c r="O19" s="76"/>
      <c r="P19" s="76"/>
      <c r="Q19" s="76"/>
    </row>
    <row r="20" spans="2:17" s="27" customFormat="1" ht="19.5" customHeight="1" x14ac:dyDescent="0.3">
      <c r="B20" s="28"/>
      <c r="C20" s="29"/>
      <c r="D20" s="29"/>
      <c r="E20" s="29"/>
      <c r="F20" s="29"/>
      <c r="G20" s="29"/>
      <c r="H20" s="29"/>
      <c r="I20" s="30"/>
    </row>
    <row r="21" spans="2:17" ht="19.5" customHeight="1" x14ac:dyDescent="0.3">
      <c r="B21" s="28"/>
      <c r="C21" s="29"/>
      <c r="D21" s="29"/>
      <c r="E21" s="29"/>
      <c r="F21" s="29"/>
      <c r="G21" s="29"/>
      <c r="H21" s="29"/>
      <c r="I21" s="30"/>
    </row>
    <row r="22" spans="2:17" ht="19.5" customHeight="1" x14ac:dyDescent="0.3">
      <c r="B22" s="28"/>
      <c r="C22" s="29"/>
      <c r="D22" s="29"/>
      <c r="E22" s="29"/>
      <c r="F22" s="29"/>
      <c r="G22" s="29"/>
      <c r="H22" s="29"/>
      <c r="I22" s="30"/>
    </row>
    <row r="23" spans="2:17" ht="19.5" customHeight="1" x14ac:dyDescent="0.3">
      <c r="B23" s="28"/>
      <c r="C23" s="29"/>
      <c r="D23" s="29"/>
      <c r="E23" s="29"/>
      <c r="F23" s="29"/>
      <c r="G23" s="29"/>
      <c r="H23" s="29"/>
      <c r="I23" s="30"/>
    </row>
    <row r="24" spans="2:17" ht="19.5" customHeight="1" x14ac:dyDescent="0.3">
      <c r="B24" s="28"/>
      <c r="C24" s="29"/>
      <c r="D24" s="29"/>
      <c r="E24" s="29"/>
      <c r="F24" s="29"/>
      <c r="G24" s="29"/>
      <c r="H24" s="29"/>
      <c r="I24" s="30"/>
    </row>
    <row r="25" spans="2:17" ht="19.5" customHeight="1" x14ac:dyDescent="0.3">
      <c r="B25" s="28"/>
      <c r="C25" s="29"/>
      <c r="D25" s="29"/>
      <c r="E25" s="29"/>
      <c r="F25" s="29"/>
      <c r="G25" s="29"/>
      <c r="H25" s="29"/>
      <c r="I25" s="30"/>
    </row>
    <row r="26" spans="2:17" ht="19.5" customHeight="1" x14ac:dyDescent="0.3">
      <c r="B26" s="28"/>
      <c r="C26" s="29"/>
      <c r="D26" s="29"/>
      <c r="E26" s="29"/>
      <c r="F26" s="29"/>
      <c r="G26" s="29"/>
      <c r="H26" s="29"/>
      <c r="I26" s="30"/>
    </row>
    <row r="27" spans="2:17" ht="19.5" customHeight="1" x14ac:dyDescent="0.3">
      <c r="B27" s="28"/>
      <c r="C27" s="29"/>
      <c r="D27" s="29"/>
      <c r="E27" s="29"/>
      <c r="F27" s="29"/>
      <c r="G27" s="29"/>
      <c r="H27" s="29"/>
      <c r="I27" s="30"/>
    </row>
    <row r="28" spans="2:17" ht="19.5" customHeight="1" x14ac:dyDescent="0.3">
      <c r="B28" s="28"/>
      <c r="C28" s="29"/>
      <c r="D28" s="29"/>
      <c r="E28" s="29"/>
      <c r="F28" s="29"/>
      <c r="G28" s="29"/>
      <c r="H28" s="29"/>
      <c r="I28" s="30"/>
    </row>
    <row r="29" spans="2:17" ht="19.5" customHeight="1" x14ac:dyDescent="0.3">
      <c r="B29" s="28"/>
      <c r="C29" s="29"/>
      <c r="D29" s="29"/>
      <c r="E29" s="29"/>
      <c r="F29" s="29"/>
      <c r="G29" s="29"/>
      <c r="H29" s="29"/>
      <c r="I29" s="30"/>
    </row>
    <row r="30" spans="2:17" ht="19.5" customHeight="1" x14ac:dyDescent="0.3">
      <c r="B30" s="28"/>
      <c r="C30" s="31"/>
      <c r="D30" s="31"/>
      <c r="E30" s="31"/>
      <c r="F30" s="31"/>
      <c r="G30" s="31"/>
      <c r="H30" s="31"/>
      <c r="I30" s="32"/>
    </row>
  </sheetData>
  <sheetProtection selectLockedCells="1"/>
  <phoneticPr fontId="11" type="noConversion"/>
  <conditionalFormatting sqref="B6:I30">
    <cfRule type="expression" dxfId="1" priority="8">
      <formula>MOD(ROW(),2)=0</formula>
    </cfRule>
  </conditionalFormatting>
  <hyperlinks>
    <hyperlink ref="B4" location="财务报表!A1" tooltip="查看财务报表" display=" 单击以查看财务报表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499984740745262"/>
    <pageSetUpPr autoPageBreaks="0"/>
  </sheetPr>
  <dimension ref="B1:G9"/>
  <sheetViews>
    <sheetView showGridLines="0" zoomScaleNormal="100" workbookViewId="0">
      <selection activeCell="B4" sqref="B4:D4"/>
    </sheetView>
  </sheetViews>
  <sheetFormatPr defaultRowHeight="19.5" customHeight="1" x14ac:dyDescent="0.3"/>
  <cols>
    <col min="1" max="1" width="2.140625" style="4" customWidth="1"/>
    <col min="2" max="2" width="4.28515625" style="4" customWidth="1"/>
    <col min="3" max="3" width="24" style="4" customWidth="1"/>
    <col min="4" max="4" width="4" style="4" customWidth="1"/>
    <col min="5" max="6" width="18.140625" style="4" customWidth="1"/>
    <col min="7" max="16384" width="9.140625" style="4"/>
  </cols>
  <sheetData>
    <row r="1" spans="2:7" ht="8.25" customHeight="1" x14ac:dyDescent="0.3">
      <c r="E1" s="10"/>
    </row>
    <row r="2" spans="2:7" ht="38.25" customHeight="1" x14ac:dyDescent="0.5">
      <c r="B2" s="11" t="s">
        <v>25</v>
      </c>
    </row>
    <row r="3" spans="2:7" ht="25.5" customHeight="1" x14ac:dyDescent="0.35">
      <c r="B3" s="12" t="s">
        <v>26</v>
      </c>
    </row>
    <row r="4" spans="2:7" ht="23.25" customHeight="1" thickBot="1" x14ac:dyDescent="0.35">
      <c r="B4" s="90" t="s">
        <v>27</v>
      </c>
      <c r="C4" s="90"/>
      <c r="D4" s="90"/>
    </row>
    <row r="5" spans="2:7" s="2" customFormat="1" ht="19.5" customHeight="1" x14ac:dyDescent="0.3">
      <c r="B5" s="13">
        <v>1</v>
      </c>
      <c r="C5" s="14" t="s">
        <v>11</v>
      </c>
      <c r="E5" s="15" t="str">
        <f>IF(ISBLANK(C5),"← 请从下拉列表中选择一个值",IF(COUNTIF($C$5:C5,C5)&gt;1,"你已多次选中 "&amp;C5&amp;"。",""))</f>
        <v/>
      </c>
      <c r="G5" s="4"/>
    </row>
    <row r="6" spans="2:7" s="2" customFormat="1" ht="19.5" customHeight="1" x14ac:dyDescent="0.3">
      <c r="B6" s="16">
        <v>2</v>
      </c>
      <c r="C6" s="17" t="s">
        <v>16</v>
      </c>
      <c r="E6" s="15" t="str">
        <f>IF(ISBLANK(C6),"← 请从下拉列表中选择一个值",IF(COUNTIF($C$5:C6,C6)&gt;1,"你已多次选中 "&amp;C6&amp;"。",""))</f>
        <v/>
      </c>
      <c r="G6" s="4"/>
    </row>
    <row r="7" spans="2:7" s="2" customFormat="1" ht="19.5" customHeight="1" x14ac:dyDescent="0.3">
      <c r="B7" s="16">
        <v>3</v>
      </c>
      <c r="C7" s="17" t="s">
        <v>15</v>
      </c>
      <c r="E7" s="15" t="str">
        <f>IF(ISBLANK(C7),"← 请从下拉列表中选择一个值",IF(COUNTIF($C$5:C7,C7)&gt;1,"你已多次选中 "&amp;C7&amp;"。",""))</f>
        <v/>
      </c>
      <c r="G7" s="4"/>
    </row>
    <row r="8" spans="2:7" s="2" customFormat="1" ht="19.5" customHeight="1" x14ac:dyDescent="0.3">
      <c r="B8" s="16">
        <v>4</v>
      </c>
      <c r="C8" s="17" t="s">
        <v>14</v>
      </c>
      <c r="E8" s="15" t="str">
        <f>IF(ISBLANK(C8),"← 请从下拉列表中选择一个值",IF(COUNTIF($C$5:C8,C8)&gt;1,"你已多次选中 "&amp;C8&amp;"。",""))</f>
        <v/>
      </c>
    </row>
    <row r="9" spans="2:7" s="2" customFormat="1" ht="19.5" customHeight="1" thickBot="1" x14ac:dyDescent="0.35">
      <c r="B9" s="18">
        <v>5</v>
      </c>
      <c r="C9" s="19" t="s">
        <v>13</v>
      </c>
      <c r="E9" s="15" t="str">
        <f>IF(ISBLANK(C9),"← 请从下拉列表中选择一个值",IF(COUNTIF($C$5:C9,C9)&gt;1,"你已多次选中 "&amp;C9&amp;"。",""))</f>
        <v/>
      </c>
    </row>
  </sheetData>
  <sheetProtection sheet="1" selectLockedCells="1"/>
  <mergeCells count="1">
    <mergeCell ref="B4:D4"/>
  </mergeCells>
  <phoneticPr fontId="11" type="noConversion"/>
  <conditionalFormatting sqref="B5:C9">
    <cfRule type="expression" dxfId="0" priority="1">
      <formula>MOD(ROW(),2)</formula>
    </cfRule>
  </conditionalFormatting>
  <dataValidations count="1">
    <dataValidation type="list" allowBlank="1" showInputMessage="1" showErrorMessage="1" sqref="C5:C9">
      <formula1>lstMetrics</formula1>
    </dataValidation>
  </dataValidations>
  <hyperlinks>
    <hyperlink ref="B4:C4" location="'Financial Report'!A1" tooltip="查看财务报表" display="  单击以查看财务报表"/>
    <hyperlink ref="B4:D4" location="财务报表!A1" tooltip="查看财务报表" display="  单击以查看财务报表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9"/>
  <sheetViews>
    <sheetView topLeftCell="A13" workbookViewId="0">
      <selection activeCell="C29" sqref="C15:C29"/>
    </sheetView>
  </sheetViews>
  <sheetFormatPr defaultRowHeight="16.5" x14ac:dyDescent="0.3"/>
  <cols>
    <col min="1" max="1" width="9.140625" style="4"/>
    <col min="2" max="2" width="32.85546875" style="4" customWidth="1"/>
    <col min="3" max="3" width="15.5703125" style="4" bestFit="1" customWidth="1"/>
    <col min="4" max="9" width="11.42578125" style="4" customWidth="1"/>
    <col min="10" max="16384" width="9.140625" style="4"/>
  </cols>
  <sheetData>
    <row r="1" spans="1:9" s="2" customFormat="1" ht="34.5" customHeight="1" x14ac:dyDescent="0.3">
      <c r="A1" s="1" t="s">
        <v>28</v>
      </c>
    </row>
    <row r="2" spans="1:9" s="2" customFormat="1" x14ac:dyDescent="0.35">
      <c r="D2" s="3" t="s">
        <v>31</v>
      </c>
    </row>
    <row r="3" spans="1:9" ht="19.5" customHeight="1" x14ac:dyDescent="0.35">
      <c r="B3" s="4" t="s">
        <v>29</v>
      </c>
      <c r="C3" s="5">
        <f>SelectedYear</f>
        <v>2016</v>
      </c>
      <c r="D3" s="4">
        <f ca="1">MATCH(C3,lstYears,0)+1</f>
        <v>8</v>
      </c>
    </row>
    <row r="4" spans="1:9" ht="19.5" customHeight="1" x14ac:dyDescent="0.35">
      <c r="B4" s="4" t="s">
        <v>30</v>
      </c>
      <c r="C4" s="5">
        <f>C3-1</f>
        <v>2015</v>
      </c>
      <c r="D4" s="4">
        <f ca="1">MATCH(C4,lstYears,0)+1</f>
        <v>7</v>
      </c>
    </row>
    <row r="5" spans="1:9" ht="19.5" customHeight="1" x14ac:dyDescent="0.3"/>
    <row r="6" spans="1:9" ht="19.5" customHeight="1" thickBot="1" x14ac:dyDescent="0.4">
      <c r="B6" s="4" t="s">
        <v>31</v>
      </c>
      <c r="C6" s="6">
        <f ca="1">MATCH(C7,lstYears,0)+1</f>
        <v>4</v>
      </c>
      <c r="D6" s="6">
        <f ca="1">MATCH(D7,lstYears,0)+1</f>
        <v>5</v>
      </c>
      <c r="E6" s="6">
        <f ca="1">MATCH(E7,lstYears,0)+1</f>
        <v>6</v>
      </c>
      <c r="F6" s="6">
        <f ca="1">MATCH(F7,lstYears,0)+1</f>
        <v>7</v>
      </c>
      <c r="G6" s="6">
        <f ca="1">MATCH(G7,lstYears,0)+1</f>
        <v>8</v>
      </c>
      <c r="I6" s="4">
        <f ca="1">COUNT(C6:G6)</f>
        <v>5</v>
      </c>
    </row>
    <row r="7" spans="1:9" ht="21" thickBot="1" x14ac:dyDescent="0.4">
      <c r="B7" s="7" t="s">
        <v>2</v>
      </c>
      <c r="C7" s="8">
        <f>D7-1</f>
        <v>2012</v>
      </c>
      <c r="D7" s="8">
        <f>E7-1</f>
        <v>2013</v>
      </c>
      <c r="E7" s="8">
        <f>F7-1</f>
        <v>2014</v>
      </c>
      <c r="F7" s="8">
        <f>G7-1</f>
        <v>2015</v>
      </c>
      <c r="G7" s="8">
        <f>C3</f>
        <v>2016</v>
      </c>
      <c r="H7" s="7"/>
    </row>
    <row r="8" spans="1:9" ht="19.5" customHeight="1" x14ac:dyDescent="0.35">
      <c r="A8" s="4">
        <f>MATCH(B8,财务数据输入!$B$6:$B$30,0)</f>
        <v>1</v>
      </c>
      <c r="B8" s="4" t="str">
        <f>IF(关键指标设置!C5="","",关键指标设置!C5)</f>
        <v>收入</v>
      </c>
      <c r="C8" s="4">
        <f ca="1">IFERROR(INDEX(财务数据输入!$B$6:$I$30,$A8,C$6),NA())</f>
        <v>1427283.8</v>
      </c>
      <c r="D8" s="4">
        <f ca="1">IFERROR(INDEX(财务数据输入!$B$6:$I$30,$A8,D$6),NA())</f>
        <v>1506874.5999999999</v>
      </c>
      <c r="E8" s="4">
        <f ca="1">IFERROR(INDEX(财务数据输入!$B$6:$I$30,$A8,E$6),NA())</f>
        <v>1650445.6</v>
      </c>
      <c r="F8" s="4">
        <f ca="1">IFERROR(INDEX(财务数据输入!$B$6:$I$30,$A8,F$6),NA())</f>
        <v>1800266.3</v>
      </c>
      <c r="G8" s="4">
        <f ca="1">IFERROR(INDEX(财务数据输入!$B$6:$I$30,$A8,G$6),NA())</f>
        <v>1805838.8</v>
      </c>
      <c r="H8" s="9">
        <f ca="1">IFERROR(G8/F8-1,"")</f>
        <v>3.0953753897409175E-3</v>
      </c>
    </row>
    <row r="9" spans="1:9" ht="19.5" customHeight="1" x14ac:dyDescent="0.35">
      <c r="A9" s="4">
        <f>MATCH(B9,财务数据输入!$B$6:$B$30,0)</f>
        <v>6</v>
      </c>
      <c r="B9" s="4" t="str">
        <f>IF(关键指标设置!C6="","",关键指标设置!C6)</f>
        <v>净利润</v>
      </c>
      <c r="C9" s="4">
        <f ca="1">IFERROR(INDEX(财务数据输入!$B$6:$I$30,$A9,C$6),NA())</f>
        <v>558608.1</v>
      </c>
      <c r="D9" s="4">
        <f ca="1">IFERROR(INDEX(财务数据输入!$B$6:$I$30,$A9,D$6),NA())</f>
        <v>597479.5</v>
      </c>
      <c r="E9" s="4">
        <f ca="1">IFERROR(INDEX(财务数据输入!$B$6:$I$30,$A9,E$6),NA())</f>
        <v>614835.89999999991</v>
      </c>
      <c r="F9" s="4">
        <f ca="1">IFERROR(INDEX(财务数据输入!$B$6:$I$30,$A9,F$6),NA())</f>
        <v>662721</v>
      </c>
      <c r="G9" s="4">
        <f ca="1">IFERROR(INDEX(财务数据输入!$B$6:$I$30,$A9,G$6),NA())</f>
        <v>674748.5</v>
      </c>
      <c r="H9" s="9">
        <f t="shared" ref="H9:H12" ca="1" si="0">IFERROR(G9/F9-1,"")</f>
        <v>1.8148662861143583E-2</v>
      </c>
    </row>
    <row r="10" spans="1:9" ht="19.5" customHeight="1" x14ac:dyDescent="0.35">
      <c r="A10" s="4">
        <f>MATCH(B10,财务数据输入!$B$6:$B$30,0)</f>
        <v>5</v>
      </c>
      <c r="B10" s="4" t="str">
        <f>IF(关键指标设置!C7="","",关键指标设置!C7)</f>
        <v>利息</v>
      </c>
      <c r="C10" s="4">
        <f ca="1">IFERROR(INDEX(财务数据输入!$B$6:$I$30,$A10,C$6),NA())</f>
        <v>28931.100000000002</v>
      </c>
      <c r="D10" s="4">
        <f ca="1">IFERROR(INDEX(财务数据输入!$B$6:$I$30,$A10,D$6),NA())</f>
        <v>31361.199999999997</v>
      </c>
      <c r="E10" s="4">
        <f ca="1">IFERROR(INDEX(财务数据输入!$B$6:$I$30,$A10,E$6),NA())</f>
        <v>31485.300000000003</v>
      </c>
      <c r="F10" s="4">
        <f ca="1">IFERROR(INDEX(财务数据输入!$B$6:$I$30,$A10,F$6),NA())</f>
        <v>33383</v>
      </c>
      <c r="G10" s="4">
        <f ca="1">IFERROR(INDEX(财务数据输入!$B$6:$I$30,$A10,G$6),NA())</f>
        <v>37894.699999999997</v>
      </c>
      <c r="H10" s="9">
        <f t="shared" ca="1" si="0"/>
        <v>0.13514962705568689</v>
      </c>
    </row>
    <row r="11" spans="1:9" ht="19.5" customHeight="1" x14ac:dyDescent="0.35">
      <c r="A11" s="4">
        <f>MATCH(B11,财务数据输入!$B$6:$B$30,0)</f>
        <v>4</v>
      </c>
      <c r="B11" s="4" t="str">
        <f>IF(关键指标设置!C8="","",关键指标设置!C8)</f>
        <v>折旧值</v>
      </c>
      <c r="C11" s="4">
        <f ca="1">IFERROR(INDEX(财务数据输入!$B$6:$I$30,$A11,C$6),NA())</f>
        <v>46569.2</v>
      </c>
      <c r="D11" s="4">
        <f ca="1">IFERROR(INDEX(财务数据输入!$B$6:$I$30,$A11,D$6),NA())</f>
        <v>49742.1</v>
      </c>
      <c r="E11" s="4">
        <f ca="1">IFERROR(INDEX(财务数据输入!$B$6:$I$30,$A11,E$6),NA())</f>
        <v>50241.1</v>
      </c>
      <c r="F11" s="4">
        <f ca="1">IFERROR(INDEX(财务数据输入!$B$6:$I$30,$A11,F$6),NA())</f>
        <v>50684.2</v>
      </c>
      <c r="G11" s="4">
        <f ca="1">IFERROR(INDEX(财务数据输入!$B$6:$I$30,$A11,G$6),NA())</f>
        <v>55468.800000000003</v>
      </c>
      <c r="H11" s="9">
        <f t="shared" ca="1" si="0"/>
        <v>9.4400227289767047E-2</v>
      </c>
    </row>
    <row r="12" spans="1:9" ht="19.5" customHeight="1" x14ac:dyDescent="0.35">
      <c r="A12" s="4">
        <f>MATCH(B12,财务数据输入!$B$6:$B$30,0)</f>
        <v>3</v>
      </c>
      <c r="B12" s="4" t="str">
        <f>IF(关键指标设置!C9="","",关键指标设置!C9)</f>
        <v>营业利润</v>
      </c>
      <c r="C12" s="4">
        <f ca="1">IFERROR(INDEX(财务数据输入!$B$6:$I$30,$A12,C$6),NA())</f>
        <v>688576.9</v>
      </c>
      <c r="D12" s="4">
        <f ca="1">IFERROR(INDEX(财务数据输入!$B$6:$I$30,$A12,D$6),NA())</f>
        <v>756432.5</v>
      </c>
      <c r="E12" s="4">
        <f ca="1">IFERROR(INDEX(财务数据输入!$B$6:$I$30,$A12,E$6),NA())</f>
        <v>767552.6</v>
      </c>
      <c r="F12" s="4">
        <f ca="1">IFERROR(INDEX(财务数据输入!$B$6:$I$30,$A12,F$6),NA())</f>
        <v>773178.3</v>
      </c>
      <c r="G12" s="4">
        <f ca="1">IFERROR(INDEX(财务数据输入!$B$6:$I$30,$A12,G$6),NA())</f>
        <v>734259.9</v>
      </c>
      <c r="H12" s="9">
        <f t="shared" ca="1" si="0"/>
        <v>-5.0335608229046258E-2</v>
      </c>
    </row>
    <row r="13" spans="1:9" ht="17.25" thickBot="1" x14ac:dyDescent="0.35"/>
    <row r="14" spans="1:9" ht="21" thickBot="1" x14ac:dyDescent="0.35">
      <c r="B14" s="7" t="s">
        <v>32</v>
      </c>
      <c r="C14" s="7"/>
      <c r="D14" s="7"/>
      <c r="E14" s="7"/>
      <c r="F14" s="7"/>
      <c r="G14" s="7"/>
      <c r="H14" s="7"/>
    </row>
    <row r="15" spans="1:9" ht="19.5" customHeight="1" x14ac:dyDescent="0.3">
      <c r="A15" s="4">
        <f>ROWS($B$15:B15)</f>
        <v>1</v>
      </c>
      <c r="B15" s="4" t="str">
        <f>IF(财务数据输入!B6=0,"",财务数据输入!B6)</f>
        <v>收入</v>
      </c>
      <c r="C15" s="4">
        <f ca="1">IF(B15="",NA(),IFERROR(INDEX(财务数据输入!$B$6:$I$30,$A15,C$6),NA()))</f>
        <v>1427283.8</v>
      </c>
      <c r="D15" s="4">
        <f ca="1">IF(B15="",NA(),IFERROR(INDEX(财务数据输入!$B$6:$I$30,$A15,D$6),NA()))</f>
        <v>1506874.5999999999</v>
      </c>
      <c r="E15" s="4">
        <f ca="1">IF(B15="",NA(),IFERROR(INDEX(财务数据输入!$B$6:$I$30,$A15,E$6),NA()))</f>
        <v>1650445.6</v>
      </c>
      <c r="F15" s="4">
        <f ca="1">IF(B15="",NA(),IFERROR(INDEX(财务数据输入!$B$6:$I$30,$A15,F$6),NA()))</f>
        <v>1800266.3</v>
      </c>
      <c r="G15" s="4">
        <f ca="1">IF(B15="",NA(),IFERROR(INDEX(财务数据输入!$B$6:$I$30,$A15,G$6),NA()))</f>
        <v>1805838.8</v>
      </c>
    </row>
    <row r="16" spans="1:9" ht="19.5" customHeight="1" x14ac:dyDescent="0.3">
      <c r="A16" s="4">
        <f>ROWS($B$15:B16)</f>
        <v>2</v>
      </c>
      <c r="B16" s="4" t="str">
        <f>IF(财务数据输入!B7=0,"",财务数据输入!B7)</f>
        <v>运营开支</v>
      </c>
      <c r="C16" s="4">
        <f ca="1">IF(B16="",NA(),IFERROR(INDEX(财务数据输入!$B$6:$I$30,$A16,C$6),NA()))</f>
        <v>759248.6</v>
      </c>
      <c r="D16" s="4">
        <f ca="1">IF(B16="",NA(),IFERROR(INDEX(财务数据输入!$B$6:$I$30,$A16,D$6),NA()))</f>
        <v>789012.70000000007</v>
      </c>
      <c r="E16" s="4">
        <f ca="1">IF(B16="",NA(),IFERROR(INDEX(财务数据输入!$B$6:$I$30,$A16,E$6),NA()))</f>
        <v>816743.7</v>
      </c>
      <c r="F16" s="4">
        <f ca="1">IF(B16="",NA(),IFERROR(INDEX(财务数据输入!$B$6:$I$30,$A16,F$6),NA()))</f>
        <v>808833.3</v>
      </c>
      <c r="G16" s="4">
        <f ca="1">IF(B16="",NA(),IFERROR(INDEX(财务数据输入!$B$6:$I$30,$A16,G$6),NA()))</f>
        <v>944194.5</v>
      </c>
    </row>
    <row r="17" spans="1:7" ht="19.5" customHeight="1" x14ac:dyDescent="0.3">
      <c r="A17" s="4">
        <f>ROWS($B$15:B17)</f>
        <v>3</v>
      </c>
      <c r="B17" s="4" t="str">
        <f>IF(财务数据输入!B8=0,"",财务数据输入!B8)</f>
        <v>营业利润</v>
      </c>
      <c r="C17" s="4">
        <f ca="1">IF(B17="",NA(),IFERROR(INDEX(财务数据输入!$B$6:$I$30,$A17,C$6),NA()))</f>
        <v>688576.9</v>
      </c>
      <c r="D17" s="4">
        <f ca="1">IF(B17="",NA(),IFERROR(INDEX(财务数据输入!$B$6:$I$30,$A17,D$6),NA()))</f>
        <v>756432.5</v>
      </c>
      <c r="E17" s="4">
        <f ca="1">IF(B17="",NA(),IFERROR(INDEX(财务数据输入!$B$6:$I$30,$A17,E$6),NA()))</f>
        <v>767552.6</v>
      </c>
      <c r="F17" s="4">
        <f ca="1">IF(B17="",NA(),IFERROR(INDEX(财务数据输入!$B$6:$I$30,$A17,F$6),NA()))</f>
        <v>773178.3</v>
      </c>
      <c r="G17" s="4">
        <f ca="1">IF(B17="",NA(),IFERROR(INDEX(财务数据输入!$B$6:$I$30,$A17,G$6),NA()))</f>
        <v>734259.9</v>
      </c>
    </row>
    <row r="18" spans="1:7" ht="19.5" customHeight="1" x14ac:dyDescent="0.3">
      <c r="A18" s="4">
        <f>ROWS($B$15:B18)</f>
        <v>4</v>
      </c>
      <c r="B18" s="4" t="str">
        <f>IF(财务数据输入!B9=0,"",财务数据输入!B9)</f>
        <v>折旧值</v>
      </c>
      <c r="C18" s="4">
        <f ca="1">IF(B18="",NA(),IFERROR(INDEX(财务数据输入!$B$6:$I$30,$A18,C$6),NA()))</f>
        <v>46569.2</v>
      </c>
      <c r="D18" s="4">
        <f ca="1">IF(B18="",NA(),IFERROR(INDEX(财务数据输入!$B$6:$I$30,$A18,D$6),NA()))</f>
        <v>49742.1</v>
      </c>
      <c r="E18" s="4">
        <f ca="1">IF(B18="",NA(),IFERROR(INDEX(财务数据输入!$B$6:$I$30,$A18,E$6),NA()))</f>
        <v>50241.1</v>
      </c>
      <c r="F18" s="4">
        <f ca="1">IF(B18="",NA(),IFERROR(INDEX(财务数据输入!$B$6:$I$30,$A18,F$6),NA()))</f>
        <v>50684.2</v>
      </c>
      <c r="G18" s="4">
        <f ca="1">IF(B18="",NA(),IFERROR(INDEX(财务数据输入!$B$6:$I$30,$A18,G$6),NA()))</f>
        <v>55468.800000000003</v>
      </c>
    </row>
    <row r="19" spans="1:7" ht="19.5" customHeight="1" x14ac:dyDescent="0.3">
      <c r="A19" s="4">
        <f>ROWS($B$15:B19)</f>
        <v>5</v>
      </c>
      <c r="B19" s="4" t="str">
        <f>IF(财务数据输入!B10=0,"",财务数据输入!B10)</f>
        <v>利息</v>
      </c>
      <c r="C19" s="4">
        <f ca="1">IF(B19="",NA(),IFERROR(INDEX(财务数据输入!$B$6:$I$30,$A19,C$6),NA()))</f>
        <v>28931.100000000002</v>
      </c>
      <c r="D19" s="4">
        <f ca="1">IF(B19="",NA(),IFERROR(INDEX(财务数据输入!$B$6:$I$30,$A19,D$6),NA()))</f>
        <v>31361.199999999997</v>
      </c>
      <c r="E19" s="4">
        <f ca="1">IF(B19="",NA(),IFERROR(INDEX(财务数据输入!$B$6:$I$30,$A19,E$6),NA()))</f>
        <v>31485.300000000003</v>
      </c>
      <c r="F19" s="4">
        <f ca="1">IF(B19="",NA(),IFERROR(INDEX(财务数据输入!$B$6:$I$30,$A19,F$6),NA()))</f>
        <v>33383</v>
      </c>
      <c r="G19" s="4">
        <f ca="1">IF(B19="",NA(),IFERROR(INDEX(财务数据输入!$B$6:$I$30,$A19,G$6),NA()))</f>
        <v>37894.699999999997</v>
      </c>
    </row>
    <row r="20" spans="1:7" ht="19.5" customHeight="1" x14ac:dyDescent="0.3">
      <c r="A20" s="4">
        <f>ROWS($B$15:B20)</f>
        <v>6</v>
      </c>
      <c r="B20" s="4" t="str">
        <f>IF(财务数据输入!B11=0,"",财务数据输入!B11)</f>
        <v>净利润</v>
      </c>
      <c r="C20" s="4">
        <f ca="1">IF(B20="",NA(),IFERROR(INDEX(财务数据输入!$B$6:$I$30,$A20,C$6),NA()))</f>
        <v>558608.1</v>
      </c>
      <c r="D20" s="4">
        <f ca="1">IF(B20="",NA(),IFERROR(INDEX(财务数据输入!$B$6:$I$30,$A20,D$6),NA()))</f>
        <v>597479.5</v>
      </c>
      <c r="E20" s="4">
        <f ca="1">IF(B20="",NA(),IFERROR(INDEX(财务数据输入!$B$6:$I$30,$A20,E$6),NA()))</f>
        <v>614835.89999999991</v>
      </c>
      <c r="F20" s="4">
        <f ca="1">IF(B20="",NA(),IFERROR(INDEX(财务数据输入!$B$6:$I$30,$A20,F$6),NA()))</f>
        <v>662721</v>
      </c>
      <c r="G20" s="4">
        <f ca="1">IF(B20="",NA(),IFERROR(INDEX(财务数据输入!$B$6:$I$30,$A20,G$6),NA()))</f>
        <v>674748.5</v>
      </c>
    </row>
    <row r="21" spans="1:7" ht="19.5" customHeight="1" x14ac:dyDescent="0.3">
      <c r="A21" s="4">
        <f>ROWS($B$15:B21)</f>
        <v>7</v>
      </c>
      <c r="B21" s="4" t="str">
        <f>IF(财务数据输入!B12=0,"",财务数据输入!B12)</f>
        <v>税费</v>
      </c>
      <c r="C21" s="4">
        <f ca="1">IF(B21="",NA(),IFERROR(INDEX(财务数据输入!$B$6:$I$30,$A21,C$6),NA()))</f>
        <v>255767.40000000002</v>
      </c>
      <c r="D21" s="4">
        <f ca="1">IF(B21="",NA(),IFERROR(INDEX(财务数据输入!$B$6:$I$30,$A21,D$6),NA()))</f>
        <v>274988.59999999998</v>
      </c>
      <c r="E21" s="4">
        <f ca="1">IF(B21="",NA(),IFERROR(INDEX(财务数据输入!$B$6:$I$30,$A21,E$6),NA()))</f>
        <v>283356.69999999995</v>
      </c>
      <c r="F21" s="4">
        <f ca="1">IF(B21="",NA(),IFERROR(INDEX(财务数据输入!$B$6:$I$30,$A21,F$6),NA()))</f>
        <v>294245.3</v>
      </c>
      <c r="G21" s="4">
        <f ca="1">IF(B21="",NA(),IFERROR(INDEX(财务数据输入!$B$6:$I$30,$A21,G$6),NA()))</f>
        <v>314082.5</v>
      </c>
    </row>
    <row r="22" spans="1:7" ht="19.5" customHeight="1" x14ac:dyDescent="0.3">
      <c r="A22" s="4">
        <f>ROWS($B$15:B22)</f>
        <v>8</v>
      </c>
      <c r="B22" s="4" t="str">
        <f>IF(财务数据输入!B13=0,"",财务数据输入!B13)</f>
        <v>税后利润</v>
      </c>
      <c r="C22" s="4">
        <f ca="1">IF(B22="",NA(),IFERROR(INDEX(财务数据输入!$B$6:$I$30,$A22,C$6),NA()))</f>
        <v>384185.3</v>
      </c>
      <c r="D22" s="4">
        <f ca="1">IF(B22="",NA(),IFERROR(INDEX(财务数据输入!$B$6:$I$30,$A22,D$6),NA()))</f>
        <v>398950.5</v>
      </c>
      <c r="E22" s="4">
        <f ca="1">IF(B22="",NA(),IFERROR(INDEX(财务数据输入!$B$6:$I$30,$A22,E$6),NA()))</f>
        <v>406077.30000000005</v>
      </c>
      <c r="F22" s="4">
        <f ca="1">IF(B22="",NA(),IFERROR(INDEX(财务数据输入!$B$6:$I$30,$A22,F$6),NA()))</f>
        <v>424382</v>
      </c>
      <c r="G22" s="4">
        <f ca="1">IF(B22="",NA(),IFERROR(INDEX(财务数据输入!$B$6:$I$30,$A22,G$6),NA()))</f>
        <v>502476.79999999999</v>
      </c>
    </row>
    <row r="23" spans="1:7" ht="19.5" customHeight="1" x14ac:dyDescent="0.3">
      <c r="A23" s="4">
        <f>ROWS($B$15:B23)</f>
        <v>9</v>
      </c>
      <c r="B23" s="4" t="str">
        <f>IF(财务数据输入!B14=0,"",财务数据输入!B14)</f>
        <v>指标 1</v>
      </c>
      <c r="C23" s="4">
        <f ca="1">IF(B23="",NA(),IFERROR(INDEX(财务数据输入!$B$6:$I$30,$A23,C$6),NA()))</f>
        <v>137.79999999999998</v>
      </c>
      <c r="D23" s="4">
        <f ca="1">IF(B23="",NA(),IFERROR(INDEX(财务数据输入!$B$6:$I$30,$A23,D$6),NA()))</f>
        <v>142.89999999999998</v>
      </c>
      <c r="E23" s="4">
        <f ca="1">IF(B23="",NA(),IFERROR(INDEX(财务数据输入!$B$6:$I$30,$A23,E$6),NA()))</f>
        <v>155.69999999999999</v>
      </c>
      <c r="F23" s="4">
        <f ca="1">IF(B23="",NA(),IFERROR(INDEX(财务数据输入!$B$6:$I$30,$A23,F$6),NA()))</f>
        <v>167.8</v>
      </c>
      <c r="G23" s="4">
        <f ca="1">IF(B23="",NA(),IFERROR(INDEX(财务数据输入!$B$6:$I$30,$A23,G$6),NA()))</f>
        <v>199.60000000000002</v>
      </c>
    </row>
    <row r="24" spans="1:7" ht="19.5" customHeight="1" x14ac:dyDescent="0.3">
      <c r="A24" s="4">
        <f>ROWS($B$15:B24)</f>
        <v>10</v>
      </c>
      <c r="B24" s="4" t="str">
        <f>IF(财务数据输入!B15=0,"",财务数据输入!B15)</f>
        <v>指标 2</v>
      </c>
      <c r="C24" s="4">
        <f ca="1">IF(B24="",NA(),IFERROR(INDEX(财务数据输入!$B$6:$I$30,$A24,C$6),NA()))</f>
        <v>192.2</v>
      </c>
      <c r="D24" s="4">
        <f ca="1">IF(B24="",NA(),IFERROR(INDEX(财务数据输入!$B$6:$I$30,$A24,D$6),NA()))</f>
        <v>201.70000000000002</v>
      </c>
      <c r="E24" s="4">
        <f ca="1">IF(B24="",NA(),IFERROR(INDEX(财务数据输入!$B$6:$I$30,$A24,E$6),NA()))</f>
        <v>204.8</v>
      </c>
      <c r="F24" s="4">
        <f ca="1">IF(B24="",NA(),IFERROR(INDEX(财务数据输入!$B$6:$I$30,$A24,F$6),NA()))</f>
        <v>218.4</v>
      </c>
      <c r="G24" s="4">
        <f ca="1">IF(B24="",NA(),IFERROR(INDEX(财务数据输入!$B$6:$I$30,$A24,G$6),NA()))</f>
        <v>260.10000000000002</v>
      </c>
    </row>
    <row r="25" spans="1:7" ht="19.5" customHeight="1" x14ac:dyDescent="0.3">
      <c r="A25" s="4">
        <f>ROWS($B$15:B25)</f>
        <v>11</v>
      </c>
      <c r="B25" s="4" t="str">
        <f>IF(财务数据输入!B16=0,"",财务数据输入!B16)</f>
        <v>指标 3</v>
      </c>
      <c r="C25" s="4">
        <f ca="1">IF(B25="",NA(),IFERROR(INDEX(财务数据输入!$B$6:$I$30,$A25,C$6),NA()))</f>
        <v>218.70000000000002</v>
      </c>
      <c r="D25" s="4">
        <f ca="1">IF(B25="",NA(),IFERROR(INDEX(财务数据输入!$B$6:$I$30,$A25,D$6),NA()))</f>
        <v>231.9</v>
      </c>
      <c r="E25" s="4">
        <f ca="1">IF(B25="",NA(),IFERROR(INDEX(财务数据输入!$B$6:$I$30,$A25,E$6),NA()))</f>
        <v>246.70000000000002</v>
      </c>
      <c r="F25" s="4">
        <f ca="1">IF(B25="",NA(),IFERROR(INDEX(财务数据输入!$B$6:$I$30,$A25,F$6),NA()))</f>
        <v>263.89999999999998</v>
      </c>
      <c r="G25" s="4">
        <f ca="1">IF(B25="",NA(),IFERROR(INDEX(财务数据输入!$B$6:$I$30,$A25,G$6),NA()))</f>
        <v>310.79999999999995</v>
      </c>
    </row>
    <row r="26" spans="1:7" ht="19.5" customHeight="1" x14ac:dyDescent="0.3">
      <c r="A26" s="4">
        <f>ROWS($B$15:B26)</f>
        <v>12</v>
      </c>
      <c r="B26" s="4" t="str">
        <f>IF(财务数据输入!B17=0,"",财务数据输入!B17)</f>
        <v>指标 4</v>
      </c>
      <c r="C26" s="4">
        <f ca="1">IF(B26="",NA(),IFERROR(INDEX(财务数据输入!$B$6:$I$30,$A26,C$6),NA()))</f>
        <v>125.9</v>
      </c>
      <c r="D26" s="4">
        <f ca="1">IF(B26="",NA(),IFERROR(INDEX(财务数据输入!$B$6:$I$30,$A26,D$6),NA()))</f>
        <v>137</v>
      </c>
      <c r="E26" s="4">
        <f ca="1">IF(B26="",NA(),IFERROR(INDEX(财务数据输入!$B$6:$I$30,$A26,E$6),NA()))</f>
        <v>137.6</v>
      </c>
      <c r="F26" s="4">
        <f ca="1">IF(B26="",NA(),IFERROR(INDEX(财务数据输入!$B$6:$I$30,$A26,F$6),NA()))</f>
        <v>145.9</v>
      </c>
      <c r="G26" s="4">
        <f ca="1">IF(B26="",NA(),IFERROR(INDEX(财务数据输入!$B$6:$I$30,$A26,G$6),NA()))</f>
        <v>149.19999999999999</v>
      </c>
    </row>
    <row r="27" spans="1:7" ht="19.5" customHeight="1" x14ac:dyDescent="0.3">
      <c r="A27" s="4">
        <f>ROWS($B$15:B27)</f>
        <v>13</v>
      </c>
      <c r="B27" s="4" t="str">
        <f>IF(财务数据输入!B18=0,"",财务数据输入!B18)</f>
        <v>指标 5</v>
      </c>
      <c r="C27" s="4">
        <f ca="1">IF(B27="",NA(),IFERROR(INDEX(财务数据输入!$B$6:$I$30,$A27,C$6),NA()))</f>
        <v>8.5</v>
      </c>
      <c r="D27" s="4">
        <f ca="1">IF(B27="",NA(),IFERROR(INDEX(财务数据输入!$B$6:$I$30,$A27,D$6),NA()))</f>
        <v>8.9</v>
      </c>
      <c r="E27" s="4">
        <f ca="1">IF(B27="",NA(),IFERROR(INDEX(财务数据输入!$B$6:$I$30,$A27,E$6),NA()))</f>
        <v>9.1</v>
      </c>
      <c r="F27" s="4">
        <f ca="1">IF(B27="",NA(),IFERROR(INDEX(财务数据输入!$B$6:$I$30,$A27,F$6),NA()))</f>
        <v>10</v>
      </c>
      <c r="G27" s="4">
        <f ca="1">IF(B27="",NA(),IFERROR(INDEX(财务数据输入!$B$6:$I$30,$A27,G$6),NA()))</f>
        <v>10.3</v>
      </c>
    </row>
    <row r="28" spans="1:7" ht="19.5" customHeight="1" x14ac:dyDescent="0.3">
      <c r="A28" s="4">
        <f>ROWS($B$15:B28)</f>
        <v>14</v>
      </c>
      <c r="B28" s="4" t="str">
        <f>IF(财务数据输入!B19=0,"",财务数据输入!B19)</f>
        <v>指标 6</v>
      </c>
      <c r="C28" s="4">
        <f ca="1">IF(B28="",NA(),IFERROR(INDEX(财务数据输入!$B$6:$I$30,$A28,C$6),NA()))</f>
        <v>2.7</v>
      </c>
      <c r="D28" s="4">
        <f ca="1">IF(B28="",NA(),IFERROR(INDEX(财务数据输入!$B$6:$I$30,$A28,D$6),NA()))</f>
        <v>2.8000000000000003</v>
      </c>
      <c r="E28" s="4">
        <f ca="1">IF(B28="",NA(),IFERROR(INDEX(财务数据输入!$B$6:$I$30,$A28,E$6),NA()))</f>
        <v>2.9</v>
      </c>
      <c r="F28" s="4">
        <f ca="1">IF(B28="",NA(),IFERROR(INDEX(财务数据输入!$B$6:$I$30,$A28,F$6),NA()))</f>
        <v>3</v>
      </c>
      <c r="G28" s="4">
        <f ca="1">IF(B28="",NA(),IFERROR(INDEX(财务数据输入!$B$6:$I$30,$A28,G$6),NA()))</f>
        <v>3.4000000000000004</v>
      </c>
    </row>
    <row r="29" spans="1:7" ht="19.5" customHeight="1" x14ac:dyDescent="0.3">
      <c r="A29" s="4">
        <f>ROWS($B$15:B29)</f>
        <v>15</v>
      </c>
      <c r="B29" s="4" t="str">
        <f>IF(财务数据输入!B20=0,"",财务数据输入!B20)</f>
        <v/>
      </c>
      <c r="C29" s="4" t="e">
        <f>IF(B29="",NA(),IFERROR(INDEX(财务数据输入!$B$6:$I$30,$A29,C$6),NA()))</f>
        <v>#N/A</v>
      </c>
      <c r="D29" s="4" t="e">
        <f>IF(B29="",NA(),IFERROR(INDEX(财务数据输入!$B$6:$I$30,$A29,D$6),NA()))</f>
        <v>#N/A</v>
      </c>
      <c r="E29" s="4" t="e">
        <f>IF(B29="",NA(),IFERROR(INDEX(财务数据输入!$B$6:$I$30,$A29,E$6),NA()))</f>
        <v>#N/A</v>
      </c>
      <c r="F29" s="4" t="e">
        <f>IF(B29="",NA(),IFERROR(INDEX(财务数据输入!$B$6:$I$30,$A29,F$6),NA()))</f>
        <v>#N/A</v>
      </c>
      <c r="G29" s="4" t="e">
        <f>IF(B29="",NA(),IFERROR(INDEX(财务数据输入!$B$6:$I$30,$A29,G$6),NA()))</f>
        <v>#N/A</v>
      </c>
    </row>
    <row r="30" spans="1:7" ht="19.5" customHeight="1" x14ac:dyDescent="0.3">
      <c r="A30" s="4">
        <f>ROWS($B$15:B30)</f>
        <v>16</v>
      </c>
      <c r="B30" s="4" t="str">
        <f>IF(财务数据输入!B21=0,"",财务数据输入!B21)</f>
        <v/>
      </c>
      <c r="C30" s="4" t="e">
        <f>IF(B30="",NA(),IFERROR(INDEX(财务数据输入!$B$6:$I$30,$A30,C$6),NA()))</f>
        <v>#N/A</v>
      </c>
      <c r="D30" s="4" t="e">
        <f>IF(B30="",NA(),IFERROR(INDEX(财务数据输入!$B$6:$I$30,$A30,D$6),NA()))</f>
        <v>#N/A</v>
      </c>
      <c r="E30" s="4" t="e">
        <f>IF(B30="",NA(),IFERROR(INDEX(财务数据输入!$B$6:$I$30,$A30,E$6),NA()))</f>
        <v>#N/A</v>
      </c>
      <c r="F30" s="4" t="e">
        <f>IF(B30="",NA(),IFERROR(INDEX(财务数据输入!$B$6:$I$30,$A30,F$6),NA()))</f>
        <v>#N/A</v>
      </c>
      <c r="G30" s="4" t="e">
        <f>IF(B30="",NA(),IFERROR(INDEX(财务数据输入!$B$6:$I$30,$A30,G$6),NA()))</f>
        <v>#N/A</v>
      </c>
    </row>
    <row r="31" spans="1:7" ht="19.5" customHeight="1" x14ac:dyDescent="0.3">
      <c r="A31" s="4">
        <f>ROWS($B$15:B31)</f>
        <v>17</v>
      </c>
      <c r="B31" s="4" t="str">
        <f>IF(财务数据输入!B22=0,"",财务数据输入!B22)</f>
        <v/>
      </c>
      <c r="C31" s="4" t="e">
        <f>IF(B31="",NA(),IFERROR(INDEX(财务数据输入!$B$6:$I$30,$A31,C$6),NA()))</f>
        <v>#N/A</v>
      </c>
      <c r="D31" s="4" t="e">
        <f>IF(B31="",NA(),IFERROR(INDEX(财务数据输入!$B$6:$I$30,$A31,D$6),NA()))</f>
        <v>#N/A</v>
      </c>
      <c r="E31" s="4" t="e">
        <f>IF(B31="",NA(),IFERROR(INDEX(财务数据输入!$B$6:$I$30,$A31,E$6),NA()))</f>
        <v>#N/A</v>
      </c>
      <c r="F31" s="4" t="e">
        <f>IF(B31="",NA(),IFERROR(INDEX(财务数据输入!$B$6:$I$30,$A31,F$6),NA()))</f>
        <v>#N/A</v>
      </c>
      <c r="G31" s="4" t="e">
        <f>IF(B31="",NA(),IFERROR(INDEX(财务数据输入!$B$6:$I$30,$A31,G$6),NA()))</f>
        <v>#N/A</v>
      </c>
    </row>
    <row r="32" spans="1:7" ht="19.5" customHeight="1" x14ac:dyDescent="0.3">
      <c r="A32" s="4">
        <f>ROWS($B$15:B32)</f>
        <v>18</v>
      </c>
      <c r="B32" s="4" t="str">
        <f>IF(财务数据输入!B23=0,"",财务数据输入!B23)</f>
        <v/>
      </c>
      <c r="C32" s="4" t="e">
        <f>IF(B32="",NA(),IFERROR(INDEX(财务数据输入!$B$6:$I$30,$A32,C$6),NA()))</f>
        <v>#N/A</v>
      </c>
      <c r="D32" s="4" t="e">
        <f>IF(B32="",NA(),IFERROR(INDEX(财务数据输入!$B$6:$I$30,$A32,D$6),NA()))</f>
        <v>#N/A</v>
      </c>
      <c r="E32" s="4" t="e">
        <f>IF(B32="",NA(),IFERROR(INDEX(财务数据输入!$B$6:$I$30,$A32,E$6),NA()))</f>
        <v>#N/A</v>
      </c>
      <c r="F32" s="4" t="e">
        <f>IF(B32="",NA(),IFERROR(INDEX(财务数据输入!$B$6:$I$30,$A32,F$6),NA()))</f>
        <v>#N/A</v>
      </c>
      <c r="G32" s="4" t="e">
        <f>IF(B32="",NA(),IFERROR(INDEX(财务数据输入!$B$6:$I$30,$A32,G$6),NA()))</f>
        <v>#N/A</v>
      </c>
    </row>
    <row r="33" spans="1:7" ht="19.5" customHeight="1" x14ac:dyDescent="0.3">
      <c r="A33" s="4">
        <f>ROWS($B$15:B33)</f>
        <v>19</v>
      </c>
      <c r="B33" s="4" t="str">
        <f>IF(财务数据输入!B24=0,"",财务数据输入!B24)</f>
        <v/>
      </c>
      <c r="C33" s="4" t="e">
        <f>IF(B33="",NA(),IFERROR(INDEX(财务数据输入!$B$6:$I$30,$A33,C$6),NA()))</f>
        <v>#N/A</v>
      </c>
      <c r="D33" s="4" t="e">
        <f>IF(B33="",NA(),IFERROR(INDEX(财务数据输入!$B$6:$I$30,$A33,D$6),NA()))</f>
        <v>#N/A</v>
      </c>
      <c r="E33" s="4" t="e">
        <f>IF(B33="",NA(),IFERROR(INDEX(财务数据输入!$B$6:$I$30,$A33,E$6),NA()))</f>
        <v>#N/A</v>
      </c>
      <c r="F33" s="4" t="e">
        <f>IF(B33="",NA(),IFERROR(INDEX(财务数据输入!$B$6:$I$30,$A33,F$6),NA()))</f>
        <v>#N/A</v>
      </c>
      <c r="G33" s="4" t="e">
        <f>IF(B33="",NA(),IFERROR(INDEX(财务数据输入!$B$6:$I$30,$A33,G$6),NA()))</f>
        <v>#N/A</v>
      </c>
    </row>
    <row r="34" spans="1:7" ht="19.5" customHeight="1" x14ac:dyDescent="0.3">
      <c r="A34" s="4">
        <f>ROWS($B$15:B34)</f>
        <v>20</v>
      </c>
      <c r="B34" s="4" t="str">
        <f>IF(财务数据输入!B25=0,"",财务数据输入!B25)</f>
        <v/>
      </c>
      <c r="C34" s="4" t="e">
        <f>IF(B34="",NA(),IFERROR(INDEX(财务数据输入!$B$6:$I$30,$A34,C$6),NA()))</f>
        <v>#N/A</v>
      </c>
      <c r="D34" s="4" t="e">
        <f>IF(B34="",NA(),IFERROR(INDEX(财务数据输入!$B$6:$I$30,$A34,D$6),NA()))</f>
        <v>#N/A</v>
      </c>
      <c r="E34" s="4" t="e">
        <f>IF(B34="",NA(),IFERROR(INDEX(财务数据输入!$B$6:$I$30,$A34,E$6),NA()))</f>
        <v>#N/A</v>
      </c>
      <c r="F34" s="4" t="e">
        <f>IF(B34="",NA(),IFERROR(INDEX(财务数据输入!$B$6:$I$30,$A34,F$6),NA()))</f>
        <v>#N/A</v>
      </c>
      <c r="G34" s="4" t="e">
        <f>IF(B34="",NA(),IFERROR(INDEX(财务数据输入!$B$6:$I$30,$A34,G$6),NA()))</f>
        <v>#N/A</v>
      </c>
    </row>
    <row r="35" spans="1:7" ht="19.5" customHeight="1" x14ac:dyDescent="0.3">
      <c r="A35" s="4">
        <f>ROWS($B$15:B35)</f>
        <v>21</v>
      </c>
      <c r="B35" s="4" t="str">
        <f>IF(财务数据输入!B26=0,"",财务数据输入!B26)</f>
        <v/>
      </c>
      <c r="C35" s="4" t="e">
        <f>IF(B35="",NA(),IFERROR(INDEX(财务数据输入!$B$6:$I$30,$A35,C$6),NA()))</f>
        <v>#N/A</v>
      </c>
      <c r="D35" s="4" t="e">
        <f>IF(B35="",NA(),IFERROR(INDEX(财务数据输入!$B$6:$I$30,$A35,D$6),NA()))</f>
        <v>#N/A</v>
      </c>
      <c r="E35" s="4" t="e">
        <f>IF(B35="",NA(),IFERROR(INDEX(财务数据输入!$B$6:$I$30,$A35,E$6),NA()))</f>
        <v>#N/A</v>
      </c>
      <c r="F35" s="4" t="e">
        <f>IF(B35="",NA(),IFERROR(INDEX(财务数据输入!$B$6:$I$30,$A35,F$6),NA()))</f>
        <v>#N/A</v>
      </c>
      <c r="G35" s="4" t="e">
        <f>IF(B35="",NA(),IFERROR(INDEX(财务数据输入!$B$6:$I$30,$A35,G$6),NA()))</f>
        <v>#N/A</v>
      </c>
    </row>
    <row r="36" spans="1:7" ht="19.5" customHeight="1" x14ac:dyDescent="0.3">
      <c r="A36" s="4">
        <f>ROWS($B$15:B36)</f>
        <v>22</v>
      </c>
      <c r="B36" s="4" t="str">
        <f>IF(财务数据输入!B27=0,"",财务数据输入!B27)</f>
        <v/>
      </c>
      <c r="C36" s="4" t="e">
        <f>IF(B36="",NA(),IFERROR(INDEX(财务数据输入!$B$6:$I$30,$A36,C$6),NA()))</f>
        <v>#N/A</v>
      </c>
      <c r="D36" s="4" t="e">
        <f>IF(B36="",NA(),IFERROR(INDEX(财务数据输入!$B$6:$I$30,$A36,D$6),NA()))</f>
        <v>#N/A</v>
      </c>
      <c r="E36" s="4" t="e">
        <f>IF(B36="",NA(),IFERROR(INDEX(财务数据输入!$B$6:$I$30,$A36,E$6),NA()))</f>
        <v>#N/A</v>
      </c>
      <c r="F36" s="4" t="e">
        <f>IF(B36="",NA(),IFERROR(INDEX(财务数据输入!$B$6:$I$30,$A36,F$6),NA()))</f>
        <v>#N/A</v>
      </c>
      <c r="G36" s="4" t="e">
        <f>IF(B36="",NA(),IFERROR(INDEX(财务数据输入!$B$6:$I$30,$A36,G$6),NA()))</f>
        <v>#N/A</v>
      </c>
    </row>
    <row r="37" spans="1:7" ht="19.5" customHeight="1" x14ac:dyDescent="0.3">
      <c r="A37" s="4">
        <f>ROWS($B$15:B37)</f>
        <v>23</v>
      </c>
      <c r="B37" s="4" t="str">
        <f>IF(财务数据输入!B28=0,"",财务数据输入!B28)</f>
        <v/>
      </c>
      <c r="C37" s="4" t="e">
        <f>IF(B37="",NA(),IFERROR(INDEX(财务数据输入!$B$6:$I$30,$A37,C$6),NA()))</f>
        <v>#N/A</v>
      </c>
      <c r="D37" s="4" t="e">
        <f>IF(B37="",NA(),IFERROR(INDEX(财务数据输入!$B$6:$I$30,$A37,D$6),NA()))</f>
        <v>#N/A</v>
      </c>
      <c r="E37" s="4" t="e">
        <f>IF(B37="",NA(),IFERROR(INDEX(财务数据输入!$B$6:$I$30,$A37,E$6),NA()))</f>
        <v>#N/A</v>
      </c>
      <c r="F37" s="4" t="e">
        <f>IF(B37="",NA(),IFERROR(INDEX(财务数据输入!$B$6:$I$30,$A37,F$6),NA()))</f>
        <v>#N/A</v>
      </c>
      <c r="G37" s="4" t="e">
        <f>IF(B37="",NA(),IFERROR(INDEX(财务数据输入!$B$6:$I$30,$A37,G$6),NA()))</f>
        <v>#N/A</v>
      </c>
    </row>
    <row r="38" spans="1:7" ht="19.5" customHeight="1" x14ac:dyDescent="0.3">
      <c r="A38" s="4">
        <f>ROWS($B$15:B38)</f>
        <v>24</v>
      </c>
      <c r="B38" s="4" t="str">
        <f>IF(财务数据输入!B29=0,"",财务数据输入!B29)</f>
        <v/>
      </c>
      <c r="C38" s="4" t="e">
        <f>IF(B38="",NA(),IFERROR(INDEX(财务数据输入!$B$6:$I$30,$A38,C$6),NA()))</f>
        <v>#N/A</v>
      </c>
      <c r="D38" s="4" t="e">
        <f>IF(B38="",NA(),IFERROR(INDEX(财务数据输入!$B$6:$I$30,$A38,D$6),NA()))</f>
        <v>#N/A</v>
      </c>
      <c r="E38" s="4" t="e">
        <f>IF(B38="",NA(),IFERROR(INDEX(财务数据输入!$B$6:$I$30,$A38,E$6),NA()))</f>
        <v>#N/A</v>
      </c>
      <c r="F38" s="4" t="e">
        <f>IF(B38="",NA(),IFERROR(INDEX(财务数据输入!$B$6:$I$30,$A38,F$6),NA()))</f>
        <v>#N/A</v>
      </c>
      <c r="G38" s="4" t="e">
        <f>IF(B38="",NA(),IFERROR(INDEX(财务数据输入!$B$6:$I$30,$A38,G$6),NA()))</f>
        <v>#N/A</v>
      </c>
    </row>
    <row r="39" spans="1:7" ht="19.5" customHeight="1" x14ac:dyDescent="0.3">
      <c r="A39" s="4">
        <f>ROWS($B$15:B39)</f>
        <v>25</v>
      </c>
      <c r="B39" s="4" t="str">
        <f>IF(财务数据输入!B30=0,"",财务数据输入!B30)</f>
        <v/>
      </c>
      <c r="C39" s="4" t="e">
        <f>IF(B39="",NA(),IFERROR(INDEX(财务数据输入!$B$6:$I$30,$A39,C$6),NA()))</f>
        <v>#N/A</v>
      </c>
      <c r="D39" s="4" t="e">
        <f>IF(B39="",NA(),IFERROR(INDEX(财务数据输入!$B$6:$I$30,$A39,D$6),NA()))</f>
        <v>#N/A</v>
      </c>
      <c r="E39" s="4" t="e">
        <f>IF(B39="",NA(),IFERROR(INDEX(财务数据输入!$B$6:$I$30,$A39,E$6),NA()))</f>
        <v>#N/A</v>
      </c>
      <c r="F39" s="4" t="e">
        <f>IF(B39="",NA(),IFERROR(INDEX(财务数据输入!$B$6:$I$30,$A39,F$6),NA()))</f>
        <v>#N/A</v>
      </c>
      <c r="G39" s="4" t="e">
        <f>IF(B39="",NA(),IFERROR(INDEX(财务数据输入!$B$6:$I$30,$A39,G$6),NA()))</f>
        <v>#N/A</v>
      </c>
    </row>
  </sheetData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财务报表</vt:lpstr>
      <vt:lpstr>财务数据输入</vt:lpstr>
      <vt:lpstr>关键指标设置</vt:lpstr>
      <vt:lpstr>计算</vt:lpstr>
      <vt:lpstr>财务报表!Print_Area</vt:lpstr>
      <vt:lpstr>SelectedYear</vt:lpstr>
      <vt:lpstr>年数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2013-12-05T14:43:36Z</dcterms:created>
  <dcterms:modified xsi:type="dcterms:W3CDTF">2016-08-30T12:18:34Z</dcterms:modified>
</cp:coreProperties>
</file>