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3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90702\"/>
    </mc:Choice>
  </mc:AlternateContent>
  <xr:revisionPtr revIDLastSave="0" documentId="13_ncr:1_{434E8634-F1F2-4E68-8CC7-18EE493065C8}" xr6:coauthVersionLast="43" xr6:coauthVersionMax="43" xr10:uidLastSave="{00000000-0000-0000-0000-000000000000}"/>
  <bookViews>
    <workbookView xWindow="-120" yWindow="-120" windowWidth="25410" windowHeight="16215" tabRatio="926" xr2:uid="{00000000-000D-0000-FFFF-FFFF00000000}"/>
  </bookViews>
  <sheets>
    <sheet name="体重跟踪表" sheetId="8" r:id="rId1"/>
    <sheet name="腰围跟踪表" sheetId="9" r:id="rId2"/>
    <sheet name="臂围跟踪表" sheetId="10" r:id="rId3"/>
    <sheet name="臀围跟踪表" sheetId="7" r:id="rId4"/>
    <sheet name="大腿围跟踪表" sheetId="6" r:id="rId5"/>
    <sheet name="活动记录" sheetId="2" r:id="rId6"/>
    <sheet name="饮食记录" sheetId="3" r:id="rId7"/>
  </sheets>
  <definedNames>
    <definedName name="AllComplete">AND(体重跟踪表!$C$6&gt;0,体重跟踪表!$C$12&gt;0)</definedName>
    <definedName name="BMI">IF(体重跟踪表!$C$7="英制",BMIWeight*703,BMIWeight)</definedName>
    <definedName name="BMIHeight" localSheetId="0">体重跟踪表!$C$6*体重跟踪表!$C$6</definedName>
    <definedName name="BMIWeight">体重跟踪表!当前体重/体重跟踪表!BMIHeight</definedName>
    <definedName name="_xlnm.Print_Titles" localSheetId="2">臂围跟踪表!$3:$4</definedName>
    <definedName name="_xlnm.Print_Titles" localSheetId="4">大腿围跟踪表!$3:$4</definedName>
    <definedName name="_xlnm.Print_Titles" localSheetId="5">活动记录!$10:$10</definedName>
    <definedName name="_xlnm.Print_Titles" localSheetId="0">体重跟踪表!$18:$19</definedName>
    <definedName name="_xlnm.Print_Titles" localSheetId="3">臀围跟踪表!$3:$4</definedName>
    <definedName name="_xlnm.Print_Titles" localSheetId="1">腰围跟踪表!$3:$4</definedName>
    <definedName name="_xlnm.Print_Titles" localSheetId="6">饮食记录!$7:$7</definedName>
    <definedName name="查找日期">饮食记录!$D$5</definedName>
    <definedName name="当前体重" localSheetId="0">体重跟踪表!$C$12</definedName>
    <definedName name="度量单位" localSheetId="0">体重跟踪表!$C$7</definedName>
    <definedName name="共计" localSheetId="2">SUM(活动记录[距离])</definedName>
    <definedName name="共计" localSheetId="4">SUM(活动记录[距离])</definedName>
    <definedName name="共计" localSheetId="0">SUM(活动记录[距离])</definedName>
    <definedName name="共计" localSheetId="3">SUM(活动记录[距离])</definedName>
    <definedName name="共计" localSheetId="1">SUM(活动记录[距离])</definedName>
    <definedName name="共计">SUM(活动记录[距离])</definedName>
    <definedName name="类别1">活动记录!$B$4</definedName>
    <definedName name="类别2">活动记录!$B$5</definedName>
    <definedName name="类别3">活动记录!$B$6</definedName>
    <definedName name="类别4">活动记录!$B$7</definedName>
    <definedName name="类别5">活动记录!$B$8</definedName>
    <definedName name="目标1">体重跟踪表!$D$13</definedName>
    <definedName name="目标1标签">体重跟踪表!$B$13</definedName>
    <definedName name="目标2">体重跟踪表!$D$14</definedName>
    <definedName name="目标2标签">体重跟踪表!$B$14</definedName>
    <definedName name="目标3">体重跟踪表!$D$15</definedName>
    <definedName name="目标3标签">体重跟踪表!$B$15</definedName>
    <definedName name="目标4">体重跟踪表!$D$16</definedName>
    <definedName name="目标4标签">体重跟踪表!$B$16</definedName>
    <definedName name="目标体重" localSheetId="0">体重跟踪表!$D$12</definedName>
    <definedName name="其他总计" localSheetId="2">臂围跟踪表!GrandTotal-SUM(活动记录!$C$4:$C$7)</definedName>
    <definedName name="其他总计" localSheetId="4">大腿围跟踪表!GrandTotal-SUM(活动记录!$C$4:$C$7)</definedName>
    <definedName name="其他总计" localSheetId="0">体重跟踪表!GrandTotal-SUM(活动记录!$C$4:$C$7)</definedName>
    <definedName name="其他总计" localSheetId="3">臀围跟踪表!GrandTotal-SUM(活动记录!$C$4:$C$7)</definedName>
    <definedName name="其他总计" localSheetId="1">腰围跟踪表!GrandTotal-SUM(活动记录!$C$4:$C$7)</definedName>
    <definedName name="其他总计">GrandTotal-SUM(活动记录!$C$4:$C$7)</definedName>
    <definedName name="身高" localSheetId="0">体重跟踪表!$C$6</definedName>
    <definedName name="体重标签" localSheetId="0">体重跟踪表!$B$12</definedName>
    <definedName name="性别" localSheetId="0">体重跟踪表!$C$4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B3" i="6" l="1"/>
  <c r="B3" i="7"/>
  <c r="B3" i="10"/>
  <c r="B3" i="9"/>
  <c r="B18" i="8"/>
  <c r="C8" i="2"/>
  <c r="C7" i="2"/>
  <c r="C6" i="2"/>
  <c r="C5" i="2"/>
  <c r="C4" i="2"/>
  <c r="B9" i="8" l="1"/>
  <c r="E10" i="8"/>
  <c r="E3" i="8"/>
  <c r="C8" i="8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</calcChain>
</file>

<file path=xl/sharedStrings.xml><?xml version="1.0" encoding="utf-8"?>
<sst xmlns="http://schemas.openxmlformats.org/spreadsheetml/2006/main" count="110" uniqueCount="70">
  <si>
    <t>健身计划</t>
  </si>
  <si>
    <t>关于我：</t>
  </si>
  <si>
    <t>性别：</t>
  </si>
  <si>
    <t>年龄：</t>
  </si>
  <si>
    <t>身高：</t>
  </si>
  <si>
    <t>单位：</t>
  </si>
  <si>
    <t>体重指数：</t>
  </si>
  <si>
    <t>初始统计数据：</t>
  </si>
  <si>
    <t>类型</t>
  </si>
  <si>
    <t>体重</t>
  </si>
  <si>
    <t>腰围</t>
  </si>
  <si>
    <t>臂围</t>
  </si>
  <si>
    <t>臀围</t>
  </si>
  <si>
    <t>大腿围</t>
  </si>
  <si>
    <t>日期</t>
  </si>
  <si>
    <t>英制</t>
  </si>
  <si>
    <t>当前</t>
  </si>
  <si>
    <t>时间</t>
  </si>
  <si>
    <t>目标</t>
  </si>
  <si>
    <t>跟踪每项起始统计数据（包括臀围、腰围、腿围和臂围）增减变化情况的折线图位于此单元格中。</t>
  </si>
  <si>
    <t>跟踪重量增减变化情况的面积图位于此单元格中。</t>
  </si>
  <si>
    <t>不同运动姿势的人物剪影位于此单元格中。</t>
  </si>
  <si>
    <t>尺寸</t>
  </si>
  <si>
    <t>活动记录</t>
  </si>
  <si>
    <t>活动</t>
  </si>
  <si>
    <t>骑自行车</t>
  </si>
  <si>
    <t>跑步</t>
  </si>
  <si>
    <t>走路</t>
  </si>
  <si>
    <t>游泳</t>
  </si>
  <si>
    <t>其他</t>
  </si>
  <si>
    <t>总计</t>
  </si>
  <si>
    <t>单位</t>
  </si>
  <si>
    <t>英里</t>
  </si>
  <si>
    <t>步</t>
  </si>
  <si>
    <t>米</t>
  </si>
  <si>
    <t>开始时间</t>
  </si>
  <si>
    <t>持续时间</t>
  </si>
  <si>
    <t>距离</t>
  </si>
  <si>
    <t>卡路里</t>
  </si>
  <si>
    <t>备注</t>
  </si>
  <si>
    <t>天气炎热且潮湿</t>
  </si>
  <si>
    <t xml:space="preserve">       </t>
  </si>
  <si>
    <t>饮食记录</t>
  </si>
  <si>
    <t>我的营养目标</t>
  </si>
  <si>
    <t>膳食</t>
  </si>
  <si>
    <t>早餐</t>
  </si>
  <si>
    <t>零食</t>
  </si>
  <si>
    <t>午餐</t>
  </si>
  <si>
    <t>晚餐</t>
  </si>
  <si>
    <t>食品</t>
  </si>
  <si>
    <t>希腊酸奶</t>
  </si>
  <si>
    <t>苹果</t>
  </si>
  <si>
    <t>芒果 Pico 生菜卷</t>
  </si>
  <si>
    <t>炸虾玉米卷 (2)</t>
  </si>
  <si>
    <t>生核桃</t>
  </si>
  <si>
    <t>钢切燕麦</t>
  </si>
  <si>
    <t>橙子</t>
  </si>
  <si>
    <t>蒜酱胡瓜</t>
  </si>
  <si>
    <t>香烤鳕鱼</t>
  </si>
  <si>
    <t>烤杂锦蔬菜</t>
  </si>
  <si>
    <t>冰淇淋圣代</t>
  </si>
  <si>
    <t>脂肪</t>
  </si>
  <si>
    <t>胆固醇</t>
  </si>
  <si>
    <t>钠离子</t>
  </si>
  <si>
    <t>碳水化合物</t>
  </si>
  <si>
    <t>蛋白质</t>
  </si>
  <si>
    <t>糖</t>
  </si>
  <si>
    <t>纤维</t>
  </si>
  <si>
    <t>女性</t>
  </si>
  <si>
    <t>每日摄入量：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</si>
</sst>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_ "/>
    <numFmt numFmtId="179" formatCode="h:mm;@"/>
    <numFmt numFmtId="180" formatCode="0.0_ "/>
  </numFmts>
  <fonts count="24" x14ac:knownFonts="1">
    <font>
      <sz val="11"/>
      <color theme="3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 tint="-0.2499465926084170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sz val="10"/>
      <color theme="3"/>
      <name val="Microsoft YaHei UI"/>
      <family val="2"/>
      <charset val="134"/>
    </font>
    <font>
      <b/>
      <sz val="36"/>
      <color theme="0"/>
      <name val="Microsoft YaHei UI"/>
      <family val="2"/>
      <charset val="134"/>
    </font>
    <font>
      <sz val="11"/>
      <color theme="4" tint="-0.249977111117893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7" fillId="0" borderId="0" applyNumberFormat="0" applyFill="0" applyBorder="0" applyAlignment="0" applyProtection="0"/>
    <xf numFmtId="0" fontId="10" fillId="3" borderId="0" applyNumberFormat="0" applyProtection="0">
      <alignment horizontal="left" vertical="center" indent="1"/>
    </xf>
    <xf numFmtId="0" fontId="11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9" fontId="7" fillId="0" borderId="0" applyFill="0" applyBorder="0" applyAlignment="0" applyProtection="0"/>
    <xf numFmtId="0" fontId="12" fillId="0" borderId="2" applyNumberFormat="0" applyFill="0" applyAlignment="0" applyProtection="0"/>
    <xf numFmtId="0" fontId="7" fillId="4" borderId="1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3" applyNumberFormat="0" applyAlignment="0" applyProtection="0"/>
    <xf numFmtId="0" fontId="16" fillId="9" borderId="4" applyNumberFormat="0" applyAlignment="0" applyProtection="0"/>
    <xf numFmtId="0" fontId="5" fillId="9" borderId="3" applyNumberFormat="0" applyAlignment="0" applyProtection="0"/>
    <xf numFmtId="0" fontId="14" fillId="0" borderId="5" applyNumberFormat="0" applyFill="0" applyAlignment="0" applyProtection="0"/>
    <xf numFmtId="0" fontId="6" fillId="10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49">
    <xf numFmtId="0" fontId="0" fillId="0" borderId="0" xfId="0">
      <alignment vertical="center" wrapTex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/>
    <xf numFmtId="0" fontId="0" fillId="0" borderId="0" xfId="0" applyFont="1">
      <alignment vertical="center" wrapText="1"/>
    </xf>
    <xf numFmtId="0" fontId="0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14" fontId="0" fillId="0" borderId="0" xfId="0" applyNumberFormat="1" applyFont="1">
      <alignment vertical="center" wrapText="1"/>
    </xf>
    <xf numFmtId="0" fontId="21" fillId="2" borderId="0" xfId="0" applyFont="1" applyFill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9" fontId="0" fillId="0" borderId="0" xfId="0" applyNumberFormat="1" applyFont="1">
      <alignment vertical="center" wrapText="1"/>
    </xf>
    <xf numFmtId="180" fontId="0" fillId="0" borderId="0" xfId="0" applyNumberFormat="1" applyFont="1">
      <alignment vertical="center" wrapText="1"/>
    </xf>
    <xf numFmtId="0" fontId="10" fillId="3" borderId="0" xfId="2" applyFont="1">
      <alignment horizontal="left" vertical="center" indent="1"/>
    </xf>
    <xf numFmtId="0" fontId="10" fillId="3" borderId="0" xfId="2" applyFont="1" applyAlignment="1">
      <alignment horizontal="center" vertical="center"/>
    </xf>
    <xf numFmtId="0" fontId="10" fillId="3" borderId="0" xfId="2" applyFont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79" fontId="0" fillId="0" borderId="0" xfId="0" applyNumberFormat="1" applyFont="1" applyAlignment="1">
      <alignment horizontal="right" vertical="center" indent="1"/>
    </xf>
    <xf numFmtId="20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180" fontId="23" fillId="0" borderId="0" xfId="0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7" fillId="0" borderId="0" xfId="0" applyFont="1">
      <alignment vertical="center" wrapText="1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>
      <alignment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17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1" fillId="2" borderId="0" xfId="0" applyNumberFormat="1" applyFont="1" applyFill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>
      <alignment vertical="center" wrapText="1"/>
    </xf>
    <xf numFmtId="0" fontId="11" fillId="0" borderId="0" xfId="3" applyFont="1" applyFill="1" applyAlignment="1">
      <alignment horizontal="left"/>
    </xf>
    <xf numFmtId="0" fontId="20" fillId="0" borderId="0" xfId="1" applyFont="1" applyAlignment="1">
      <alignment vertical="center"/>
    </xf>
    <xf numFmtId="0" fontId="10" fillId="3" borderId="0" xfId="2" applyFo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17" fillId="2" borderId="0" xfId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0" fillId="3" borderId="0" xfId="2" applyFont="1" applyAlignment="1">
      <alignment horizontal="left" vertical="center" indent="1"/>
    </xf>
    <xf numFmtId="0" fontId="17" fillId="0" borderId="0" xfId="1" applyFont="1" applyAlignment="1">
      <alignment vertical="center"/>
    </xf>
    <xf numFmtId="0" fontId="22" fillId="0" borderId="0" xfId="1" applyFont="1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8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9" builtinId="18" customBuiltin="1"/>
    <cellStyle name="标题 4" xfId="12" builtinId="19" customBuiltin="1"/>
    <cellStyle name="差" xfId="14" builtinId="27" customBuiltin="1"/>
    <cellStyle name="常规" xfId="0" builtinId="0" customBuiltin="1"/>
    <cellStyle name="好" xfId="13" builtinId="26" customBuiltin="1"/>
    <cellStyle name="汇总" xfId="22" builtinId="25" customBuiltin="1"/>
    <cellStyle name="货币" xfId="6" builtinId="4" customBuiltin="1"/>
    <cellStyle name="货币[0]" xfId="7" builtinId="7" customBuiltin="1"/>
    <cellStyle name="计算" xfId="18" builtinId="22" customBuiltin="1"/>
    <cellStyle name="检查单元格" xfId="20" builtinId="23" customBuiltin="1"/>
    <cellStyle name="解释性文本" xfId="11" builtinId="53" customBuiltin="1"/>
    <cellStyle name="警告文本" xfId="21" builtinId="11" customBuiltin="1"/>
    <cellStyle name="链接单元格" xfId="19" builtinId="24" customBuiltin="1"/>
    <cellStyle name="千位分隔" xfId="4" builtinId="3" customBuiltin="1"/>
    <cellStyle name="千位分隔[0]" xfId="5" builtinId="6" customBuiltin="1"/>
    <cellStyle name="适中" xfId="15" builtinId="28" customBuiltin="1"/>
    <cellStyle name="输出" xfId="17" builtinId="21" customBuiltin="1"/>
    <cellStyle name="输入" xfId="16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10" builtinId="10" customBuiltin="1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25" formatCode="h:mm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9" formatCode="h:mm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9" formatCode="yyyy/m/d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color theme="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80" formatCode="0.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itness Plan" pivot="0" count="2" xr9:uid="{00000000-0011-0000-FFFF-FFFF00000000}">
      <tableStyleElement type="wholeTable" dxfId="95"/>
      <tableStyleElement type="headerRow" dxfId="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体重跟踪表!$B$13</c:f>
              <c:strCache>
                <c:ptCount val="1"/>
                <c:pt idx="0">
                  <c:v>腰围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腰围跟踪表!$D$5:$D$8</c:f>
              <c:numCache>
                <c:formatCode>0.0_ 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体重跟踪表!$B$14</c:f>
              <c:strCache>
                <c:ptCount val="1"/>
                <c:pt idx="0">
                  <c:v>臂围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臂围跟踪表!$D$5:$D$9</c:f>
              <c:numCache>
                <c:formatCode>0.0_ 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体重跟踪表!$B$15</c:f>
              <c:strCache>
                <c:ptCount val="1"/>
                <c:pt idx="0">
                  <c:v>臀围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臀围跟踪表!$D$5:$D$7</c:f>
              <c:numCache>
                <c:formatCode>0.0_ 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体重跟踪表!$B$16</c:f>
              <c:strCache>
                <c:ptCount val="1"/>
                <c:pt idx="0">
                  <c:v>大腿围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大腿围跟踪表!$D$5:$D$11</c:f>
              <c:numCache>
                <c:formatCode>0.0_ 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_ 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体重跟踪表!$B$12</c:f>
              <c:strCache>
                <c:ptCount val="1"/>
                <c:pt idx="0">
                  <c:v>体重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体重跟踪表!$D$20:$D$25</c:f>
              <c:numCache>
                <c:formatCode>0.0_ 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14</xdr:col>
      <xdr:colOff>142875</xdr:colOff>
      <xdr:row>8</xdr:row>
      <xdr:rowOff>238125</xdr:rowOff>
    </xdr:to>
    <xdr:graphicFrame macro="">
      <xdr:nvGraphicFramePr>
        <xdr:cNvPr id="2" name="身体尺寸" descr="跟踪每项起始统计数据（包括臀围、腰围、腿围和臂围）增减变化情况的折线图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14</xdr:col>
      <xdr:colOff>219075</xdr:colOff>
      <xdr:row>16</xdr:row>
      <xdr:rowOff>209550</xdr:rowOff>
    </xdr:to>
    <xdr:graphicFrame macro="">
      <xdr:nvGraphicFramePr>
        <xdr:cNvPr id="3" name="体重" descr="跟踪体重变化的面积图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1152525</xdr:colOff>
      <xdr:row>0</xdr:row>
      <xdr:rowOff>133350</xdr:rowOff>
    </xdr:from>
    <xdr:to>
      <xdr:col>14</xdr:col>
      <xdr:colOff>2667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202692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202692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202692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202692</xdr:colOff>
      <xdr:row>0</xdr:row>
      <xdr:rowOff>712834</xdr:rowOff>
    </xdr:to>
    <xdr:pic>
      <xdr:nvPicPr>
        <xdr:cNvPr id="4" name="图片 3" descr="不同运动姿势的人物剪影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1276350</xdr:colOff>
      <xdr:row>0</xdr:row>
      <xdr:rowOff>712834</xdr:rowOff>
    </xdr:to>
    <xdr:pic>
      <xdr:nvPicPr>
        <xdr:cNvPr id="3" name="图片 2" descr="不同运动姿势的人物剪影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8</xdr:col>
      <xdr:colOff>1021842</xdr:colOff>
      <xdr:row>0</xdr:row>
      <xdr:rowOff>712834</xdr:rowOff>
    </xdr:to>
    <xdr:pic>
      <xdr:nvPicPr>
        <xdr:cNvPr id="3" name="图片 2" descr="不同运动姿势的人物剪影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体重跟踪表" displayName="体重跟踪表" ref="B19:D25" headerRowDxfId="91" dataDxfId="90" totalsRowDxfId="89">
  <autoFilter ref="B19:D25" xr:uid="{00000000-0009-0000-0100-00001D000000}"/>
  <tableColumns count="3">
    <tableColumn id="1" xr3:uid="{00000000-0010-0000-0000-000001000000}" name="日期" totalsRowLabel="汇总" dataDxfId="88" totalsRowDxfId="87">
      <calculatedColumnFormula>TODAY()+30+ROW()</calculatedColumnFormula>
    </tableColumn>
    <tableColumn id="3" xr3:uid="{00000000-0010-0000-0000-000003000000}" name="时间" dataDxfId="86" totalsRowDxfId="85"/>
    <tableColumn id="2" xr3:uid="{00000000-0010-0000-0000-000002000000}" name="体重" totalsRowFunction="sum" dataDxfId="84" totalsRowDxfId="8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体重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腰围跟踪表" displayName="腰围跟踪表" ref="B4:D8" headerRowDxfId="81" dataDxfId="80" totalsRowDxfId="79">
  <autoFilter ref="B4:D8" xr:uid="{00000000-0009-0000-0100-000021000000}"/>
  <tableColumns count="3">
    <tableColumn id="1" xr3:uid="{00000000-0010-0000-0100-000001000000}" name="日期" totalsRowLabel="汇总" dataDxfId="78" totalsRowDxfId="77">
      <calculatedColumnFormula>TODAY()+30+ROW()</calculatedColumnFormula>
    </tableColumn>
    <tableColumn id="3" xr3:uid="{00000000-0010-0000-0100-000003000000}" name="时间" dataDxfId="76" totalsRowDxfId="75"/>
    <tableColumn id="2" xr3:uid="{00000000-0010-0000-0100-000002000000}" name="尺寸" totalsRowFunction="sum" dataDxfId="74" totalsRowDxfId="7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尺寸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臂围跟踪表" displayName="臂围跟踪表" ref="B4:D9" headerRowDxfId="71" dataDxfId="70" totalsRowDxfId="69">
  <autoFilter ref="B4:D9" xr:uid="{00000000-0009-0000-0100-000028000000}"/>
  <tableColumns count="3">
    <tableColumn id="1" xr3:uid="{00000000-0010-0000-0200-000001000000}" name="日期" totalsRowLabel="汇总" dataDxfId="68" totalsRowDxfId="67">
      <calculatedColumnFormula>TODAY()+30+ROW()</calculatedColumnFormula>
    </tableColumn>
    <tableColumn id="3" xr3:uid="{00000000-0010-0000-0200-000003000000}" name="时间" dataDxfId="66" totalsRowDxfId="65"/>
    <tableColumn id="2" xr3:uid="{00000000-0010-0000-0200-000002000000}" name="尺寸" totalsRowFunction="sum" dataDxfId="64" totalsRowDxfId="6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尺寸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臀围跟踪表" displayName="臀围跟踪表" ref="B4:D7" headerRowDxfId="61" dataDxfId="60" totalsRowDxfId="59">
  <autoFilter ref="B4:D7" xr:uid="{00000000-0009-0000-0100-00001A000000}"/>
  <tableColumns count="3">
    <tableColumn id="1" xr3:uid="{00000000-0010-0000-0300-000001000000}" name="日期" totalsRowLabel="汇总" dataDxfId="58" totalsRowDxfId="57">
      <calculatedColumnFormula>TODAY()+30+ROW()</calculatedColumnFormula>
    </tableColumn>
    <tableColumn id="3" xr3:uid="{00000000-0010-0000-0300-000003000000}" name="时间" dataDxfId="56" totalsRowDxfId="55"/>
    <tableColumn id="2" xr3:uid="{00000000-0010-0000-0300-000002000000}" name="尺寸" totalsRowFunction="sum" dataDxfId="54" totalsRowDxfId="5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尺寸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腿围跟踪表" displayName="腿围跟踪表" ref="B4:D11" headerRowDxfId="51" dataDxfId="50" totalsRowDxfId="49">
  <autoFilter ref="B4:D11" xr:uid="{00000000-0009-0000-0100-000016000000}"/>
  <tableColumns count="3">
    <tableColumn id="1" xr3:uid="{00000000-0010-0000-0400-000001000000}" name="日期" totalsRowLabel="汇总" dataDxfId="48" totalsRowDxfId="47">
      <calculatedColumnFormula>TODAY()+30+ROW()</calculatedColumnFormula>
    </tableColumn>
    <tableColumn id="3" xr3:uid="{00000000-0010-0000-0400-000003000000}" name="时间" dataDxfId="46" totalsRowDxfId="45"/>
    <tableColumn id="2" xr3:uid="{00000000-0010-0000-0400-000002000000}" name="尺寸" totalsRowFunction="sum" dataDxfId="44" totalsRowDxfId="43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时间和尺寸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活动记录" displayName="活动记录" ref="B10:H15" headerRowDxfId="42" dataDxfId="41" totalsRowDxfId="40">
  <autoFilter ref="B10:H15" xr:uid="{00000000-0009-0000-0100-000007000000}"/>
  <tableColumns count="7">
    <tableColumn id="1" xr3:uid="{00000000-0010-0000-0500-000001000000}" name="日期" totalsRowLabel="汇总" dataDxfId="39" totalsRowDxfId="38"/>
    <tableColumn id="2" xr3:uid="{00000000-0010-0000-0500-000002000000}" name="活动" dataDxfId="37" totalsRowDxfId="36"/>
    <tableColumn id="9" xr3:uid="{00000000-0010-0000-0500-000009000000}" name="开始时间" dataDxfId="35" totalsRowDxfId="34"/>
    <tableColumn id="10" xr3:uid="{00000000-0010-0000-0500-00000A000000}" name="持续时间" dataDxfId="33" totalsRowDxfId="32"/>
    <tableColumn id="3" xr3:uid="{00000000-0010-0000-0500-000003000000}" name="距离" totalsRowFunction="sum" dataDxfId="31" totalsRowDxfId="30"/>
    <tableColumn id="5" xr3:uid="{00000000-0010-0000-0500-000005000000}" name="卡路里" totalsRowFunction="sum" dataDxfId="29" totalsRowDxfId="28"/>
    <tableColumn id="7" xr3:uid="{00000000-0010-0000-0500-000007000000}" name="备注" totalsRowFunction="count" dataDxfId="27" totalsRowDxfId="26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输入日期、开始时间、持续时间、距离、卡路里和备注，然后在此 _x000d__x000a_Image 中选择活动：不同运动姿势的人物剪影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饮食记录" displayName="饮食记录" ref="B7:L18" headerRowDxfId="24" dataDxfId="23" totalsRowDxfId="22">
  <autoFilter ref="B7:L18" xr:uid="{00000000-0009-0000-0100-000008000000}"/>
  <tableColumns count="11">
    <tableColumn id="4" xr3:uid="{00000000-0010-0000-0600-000004000000}" name="日期" totalsRowLabel="合计" dataDxfId="21" totalsRowDxfId="20"/>
    <tableColumn id="1" xr3:uid="{00000000-0010-0000-0600-000001000000}" name="膳食" dataDxfId="19" totalsRowDxfId="18"/>
    <tableColumn id="2" xr3:uid="{00000000-0010-0000-0600-000002000000}" name="食品" dataDxfId="17" totalsRowDxfId="16"/>
    <tableColumn id="3" xr3:uid="{00000000-0010-0000-0600-000003000000}" name="卡路里" totalsRowFunction="sum" dataDxfId="15" totalsRowDxfId="14"/>
    <tableColumn id="5" xr3:uid="{00000000-0010-0000-0600-000005000000}" name="脂肪" totalsRowFunction="sum" dataDxfId="13" totalsRowDxfId="12"/>
    <tableColumn id="6" xr3:uid="{00000000-0010-0000-0600-000006000000}" name="胆固醇" totalsRowFunction="sum" dataDxfId="11" totalsRowDxfId="10"/>
    <tableColumn id="7" xr3:uid="{00000000-0010-0000-0600-000007000000}" name="钠离子" totalsRowFunction="sum" dataDxfId="9" totalsRowDxfId="8"/>
    <tableColumn id="8" xr3:uid="{00000000-0010-0000-0600-000008000000}" name="碳水化合物" totalsRowFunction="sum" dataDxfId="7" totalsRowDxfId="6"/>
    <tableColumn id="9" xr3:uid="{00000000-0010-0000-0600-000009000000}" name="蛋白质" totalsRowFunction="sum" dataDxfId="5" totalsRowDxfId="4"/>
    <tableColumn id="12" xr3:uid="{00000000-0010-0000-0600-00000C000000}" name="糖" totalsRowFunction="sum" dataDxfId="3" totalsRowDxfId="2"/>
    <tableColumn id="13" xr3:uid="{00000000-0010-0000-0600-00000D000000}" name="纤维" totalsRowFunction="sum" dataDxfId="1" totalsRowDxfId="0"/>
  </tableColumns>
  <tableStyleInfo name="Fitness Plan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餐食类型和食品项。自定表格标题以跟踪特定的营养需求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21875" defaultRowHeight="18" customHeight="1" x14ac:dyDescent="0.3"/>
  <cols>
    <col min="1" max="1" width="2.77734375" style="3" customWidth="1"/>
    <col min="2" max="4" width="10.77734375" style="3" customWidth="1"/>
    <col min="5" max="5" width="24.77734375" style="3" customWidth="1"/>
    <col min="6" max="6" width="9.44140625" style="3" customWidth="1"/>
    <col min="7" max="7" width="9.33203125" style="3" customWidth="1"/>
    <col min="8" max="8" width="2.77734375" style="3" customWidth="1"/>
    <col min="9" max="9" width="11.6640625" style="3" customWidth="1"/>
    <col min="10" max="10" width="9.44140625" style="3" customWidth="1"/>
    <col min="11" max="11" width="9.33203125" style="3" customWidth="1"/>
    <col min="12" max="12" width="2.77734375" style="3" customWidth="1"/>
    <col min="13" max="13" width="11.6640625" style="3" customWidth="1"/>
    <col min="14" max="14" width="9.44140625" style="3" customWidth="1"/>
    <col min="15" max="15" width="9.33203125" style="3" customWidth="1"/>
    <col min="16" max="16" width="2.77734375" style="3" customWidth="1"/>
    <col min="17" max="17" width="11.6640625" style="3" customWidth="1"/>
    <col min="18" max="18" width="9.44140625" style="3" customWidth="1"/>
    <col min="19" max="19" width="9.33203125" style="3" customWidth="1"/>
    <col min="20" max="20" width="2.77734375" style="3" customWidth="1"/>
    <col min="21" max="16384" width="9.21875" style="3"/>
  </cols>
  <sheetData>
    <row r="1" spans="2:19" ht="57.75" customHeight="1" x14ac:dyDescent="0.3">
      <c r="B1" s="41" t="s">
        <v>0</v>
      </c>
      <c r="C1" s="41"/>
      <c r="D1" s="41"/>
      <c r="E1" s="41"/>
      <c r="F1" s="39" t="s">
        <v>21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21" customHeight="1" x14ac:dyDescent="0.3">
      <c r="B2" s="41"/>
      <c r="C2" s="41"/>
      <c r="D2" s="41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30.75" customHeight="1" x14ac:dyDescent="0.3">
      <c r="B3" s="42" t="s">
        <v>1</v>
      </c>
      <c r="C3" s="42"/>
      <c r="D3" s="42"/>
      <c r="E3" s="4" t="str">
        <f>"身体尺寸 "&amp;IF(度量单位="英制","(英寸)","(厘米)")</f>
        <v>身体尺寸 (英寸)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ht="22.5" customHeight="1" x14ac:dyDescent="0.3">
      <c r="B4" s="32" t="s">
        <v>2</v>
      </c>
      <c r="C4" s="33" t="s">
        <v>68</v>
      </c>
      <c r="D4" s="34"/>
      <c r="E4" s="39" t="s">
        <v>19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19" ht="21.75" customHeight="1" x14ac:dyDescent="0.3">
      <c r="B5" s="32" t="s">
        <v>3</v>
      </c>
      <c r="C5" s="33">
        <v>35</v>
      </c>
      <c r="D5" s="3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2:19" ht="21.75" customHeight="1" x14ac:dyDescent="0.3">
      <c r="B6" s="32" t="s">
        <v>4</v>
      </c>
      <c r="C6" s="33">
        <v>64</v>
      </c>
      <c r="D6" s="3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2:19" ht="21.75" customHeight="1" x14ac:dyDescent="0.3">
      <c r="B7" s="32" t="s">
        <v>5</v>
      </c>
      <c r="C7" s="2" t="s">
        <v>15</v>
      </c>
      <c r="D7" s="34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2:19" ht="21.75" customHeight="1" x14ac:dyDescent="0.3">
      <c r="B8" s="32" t="s">
        <v>6</v>
      </c>
      <c r="C8" s="35">
        <f>IF(AllComplete,BMI,"")</f>
        <v>26.602783203125</v>
      </c>
      <c r="D8" s="34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2:19" ht="25.5" customHeight="1" x14ac:dyDescent="0.3">
      <c r="B9" s="43" t="str">
        <f>IF(AllComplete,"","请输入身高和当前体重来计算 BMI")</f>
        <v/>
      </c>
      <c r="C9" s="43"/>
      <c r="D9" s="4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2:19" ht="30.75" customHeight="1" x14ac:dyDescent="0.3">
      <c r="B10" s="42" t="s">
        <v>7</v>
      </c>
      <c r="C10" s="42"/>
      <c r="D10" s="42"/>
      <c r="E10" s="4" t="str">
        <f>"重量 " &amp;IF(度量单位="英制","(磅)","(千克)")</f>
        <v>重量 (磅)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19" ht="21.75" customHeight="1" x14ac:dyDescent="0.3">
      <c r="B11" s="5" t="s">
        <v>8</v>
      </c>
      <c r="C11" s="6" t="s">
        <v>16</v>
      </c>
      <c r="D11" s="6" t="s">
        <v>18</v>
      </c>
      <c r="E11" s="39" t="s">
        <v>20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2:19" ht="21.75" customHeight="1" x14ac:dyDescent="0.3">
      <c r="B12" s="32" t="s">
        <v>9</v>
      </c>
      <c r="C12" s="36">
        <v>155</v>
      </c>
      <c r="D12" s="36">
        <v>140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2:19" ht="21.75" customHeight="1" x14ac:dyDescent="0.3">
      <c r="B13" s="32" t="s">
        <v>10</v>
      </c>
      <c r="C13" s="36">
        <v>36</v>
      </c>
      <c r="D13" s="36">
        <v>28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2:19" ht="21.75" customHeight="1" x14ac:dyDescent="0.3">
      <c r="B14" s="32" t="s">
        <v>11</v>
      </c>
      <c r="C14" s="36">
        <v>13.5</v>
      </c>
      <c r="D14" s="36">
        <v>14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2:19" ht="21.75" customHeight="1" x14ac:dyDescent="0.3">
      <c r="B15" s="32" t="s">
        <v>12</v>
      </c>
      <c r="C15" s="36">
        <v>45</v>
      </c>
      <c r="D15" s="36">
        <v>38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2:19" ht="21.75" customHeight="1" x14ac:dyDescent="0.3">
      <c r="B16" s="32" t="s">
        <v>13</v>
      </c>
      <c r="C16" s="36">
        <v>22</v>
      </c>
      <c r="D16" s="36">
        <v>17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2:19" ht="21.2" customHeight="1" x14ac:dyDescent="0.3">
      <c r="B17" s="43"/>
      <c r="C17" s="43"/>
      <c r="D17" s="4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2:19" ht="18" customHeight="1" x14ac:dyDescent="0.4">
      <c r="B18" s="40" t="str">
        <f>UPPER(CONCATENATE(体重标签, "跟踪表"))</f>
        <v>体重跟踪表</v>
      </c>
      <c r="C18" s="40"/>
      <c r="D18" s="40"/>
    </row>
    <row r="19" spans="2:19" ht="18" customHeight="1" x14ac:dyDescent="0.3">
      <c r="B19" s="3" t="s">
        <v>14</v>
      </c>
      <c r="C19" s="3" t="s">
        <v>17</v>
      </c>
      <c r="D19" s="3" t="s">
        <v>9</v>
      </c>
    </row>
    <row r="20" spans="2:19" ht="18" customHeight="1" x14ac:dyDescent="0.3">
      <c r="B20" s="7">
        <f t="shared" ref="B20:B25" ca="1" si="0">TODAY()+30+ROW()</f>
        <v>43700</v>
      </c>
      <c r="C20" s="11">
        <v>0.33333333333333331</v>
      </c>
      <c r="D20" s="12">
        <v>155</v>
      </c>
    </row>
    <row r="21" spans="2:19" ht="18" customHeight="1" x14ac:dyDescent="0.3">
      <c r="B21" s="7">
        <f t="shared" ca="1" si="0"/>
        <v>43701</v>
      </c>
      <c r="C21" s="11">
        <v>0.58333333333333337</v>
      </c>
      <c r="D21" s="12">
        <v>154.5</v>
      </c>
    </row>
    <row r="22" spans="2:19" ht="18" customHeight="1" x14ac:dyDescent="0.3">
      <c r="B22" s="7">
        <f t="shared" ca="1" si="0"/>
        <v>43702</v>
      </c>
      <c r="C22" s="11">
        <v>0.34375</v>
      </c>
      <c r="D22" s="12">
        <v>154.19999999999999</v>
      </c>
    </row>
    <row r="23" spans="2:19" ht="18" customHeight="1" x14ac:dyDescent="0.3">
      <c r="B23" s="7">
        <f t="shared" ca="1" si="0"/>
        <v>43703</v>
      </c>
      <c r="C23" s="11">
        <v>0.58333333333333337</v>
      </c>
      <c r="D23" s="12">
        <v>153.80000000000001</v>
      </c>
    </row>
    <row r="24" spans="2:19" ht="18" customHeight="1" x14ac:dyDescent="0.3">
      <c r="B24" s="7">
        <f t="shared" ca="1" si="0"/>
        <v>43704</v>
      </c>
      <c r="C24" s="11">
        <v>0.33333333333333331</v>
      </c>
      <c r="D24" s="12">
        <v>154.5</v>
      </c>
    </row>
    <row r="25" spans="2:19" ht="18" customHeight="1" x14ac:dyDescent="0.3">
      <c r="B25" s="7">
        <f t="shared" ca="1" si="0"/>
        <v>43705</v>
      </c>
      <c r="C25" s="11">
        <v>0.35416666666666669</v>
      </c>
      <c r="D25" s="12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phoneticPr fontId="1" type="noConversion"/>
  <conditionalFormatting sqref="B20:D25">
    <cfRule type="expression" dxfId="93" priority="6">
      <formula>$D20=GoalWeight</formula>
    </cfRule>
  </conditionalFormatting>
  <conditionalFormatting sqref="C8">
    <cfRule type="expression" dxfId="92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"体重"</formula1>
    </dataValidation>
    <dataValidation type="list" errorStyle="warning" allowBlank="1" showInputMessage="1" showErrorMessage="1" error="在此列表中选择“单位类型”。选择“取消”，按 Alt+向下键可显现选项，然后按向下键和 Enter 进行选择" prompt="在此单元格中选择“单位类型”。按 Alt+向下键可显示选项，然后按向下键和 Enter 进行选择" sqref="C7" xr:uid="{00000000-0002-0000-0000-000001000000}">
      <formula1>"英制,公制"</formula1>
    </dataValidation>
    <dataValidation type="list" errorStyle="warning" allowBlank="1" showInputMessage="1" showErrorMessage="1" error="在此列表中选择“性别”。选择“取消”，按 Alt+向下键可显现选项，然后按向下键和 Enter 进行选择" prompt="在此单元格中选择“性别”。按 Alt+向下键可显示选项，然后按向下键和 Enter 进行选择" sqref="C4" xr:uid="{00000000-0002-0000-0000-000002000000}">
      <formula1>"男性,女性"</formula1>
    </dataValidation>
    <dataValidation allowBlank="1" showInputMessage="1" showErrorMessage="1" prompt="在此工作簿中创建健身计划。在“体重跟踪表”工作表中，从“体重跟踪表”表中的单元格 B19 开始输入详细信息。图表位于单元格 E4 和 E11 中" sqref="A1" xr:uid="{00000000-0002-0000-0000-000003000000}"/>
    <dataValidation allowBlank="1" showInputMessage="1" showErrorMessage="1" prompt="此工作表的标题位于此单元格中，并且图像位于右侧单元格中。在单元格 C4 至 C8 中输入个人详细信息，并在单元格 C12 至 D16 中输入初始统计数据" sqref="B1:E2" xr:uid="{00000000-0002-0000-0000-000004000000}"/>
    <dataValidation allowBlank="1" showInputMessage="1" showErrorMessage="1" prompt="在下方单元格中输入个人详细信息。在右侧单元格中自动计算身体尺寸" sqref="B3:D3" xr:uid="{00000000-0002-0000-0000-000005000000}"/>
    <dataValidation allowBlank="1" showInputMessage="1" showErrorMessage="1" prompt="在右侧单元格中选择“性别”" sqref="B4" xr:uid="{00000000-0002-0000-0000-000006000000}"/>
    <dataValidation allowBlank="1" showInputMessage="1" showErrorMessage="1" prompt="在右侧单元格中输入年龄" sqref="B5" xr:uid="{00000000-0002-0000-0000-000007000000}"/>
    <dataValidation allowBlank="1" showInputMessage="1" showErrorMessage="1" prompt="在此单元格中输入年龄" sqref="C5" xr:uid="{00000000-0002-0000-0000-000008000000}"/>
    <dataValidation allowBlank="1" showInputMessage="1" showErrorMessage="1" prompt="在右侧单元格中输入身高" sqref="B6" xr:uid="{00000000-0002-0000-0000-000009000000}"/>
    <dataValidation allowBlank="1" showInputMessage="1" showErrorMessage="1" prompt="在此单元格中输入身高" sqref="C6" xr:uid="{00000000-0002-0000-0000-00000A000000}"/>
    <dataValidation allowBlank="1" showInputMessage="1" showErrorMessage="1" prompt="在右侧单元格中选择“单位类型”" sqref="B7" xr:uid="{00000000-0002-0000-0000-00000B000000}"/>
    <dataValidation allowBlank="1" showInputMessage="1" showErrorMessage="1" prompt="在右侧单元格中自动计算身体质量指数" sqref="B8" xr:uid="{00000000-0002-0000-0000-00000C000000}"/>
    <dataValidation allowBlank="1" showInputMessage="1" showErrorMessage="1" prompt="在此单元格中自动计算身体质量指数" sqref="C8" xr:uid="{00000000-0002-0000-0000-00000D000000}"/>
    <dataValidation allowBlank="1" showInputMessage="1" showErrorMessage="1" prompt="在下方单元格中输入初始统计数据" sqref="B10:D10" xr:uid="{00000000-0002-0000-0000-00000E000000}"/>
    <dataValidation allowBlank="1" showInputMessage="1" showErrorMessage="1" prompt="在此标题下的此列中自定义除重量以外的类型。体重用于确定此健身计划中的其他数据（如身体质量指数），不应进行更改" sqref="B11" xr:uid="{00000000-0002-0000-0000-00000F000000}"/>
    <dataValidation allowBlank="1" showInputMessage="1" showErrorMessage="1" prompt="在此标题下的此列中针对所输入的类型输入当前数据" sqref="C11" xr:uid="{00000000-0002-0000-0000-000010000000}"/>
    <dataValidation allowBlank="1" showInputMessage="1" showErrorMessage="1" prompt="在此标题下的此列中针对所输入的类型输入目标数据" sqref="D11" xr:uid="{00000000-0002-0000-0000-000011000000}"/>
    <dataValidation allowBlank="1" showInputMessage="1" showErrorMessage="1" prompt="在下表中输入详细信息" sqref="B18:D18" xr:uid="{00000000-0002-0000-0000-000012000000}"/>
    <dataValidation allowBlank="1" showInputMessage="1" showErrorMessage="1" prompt="在此标题下的此列中输入日期。使用标题筛选器查找特定项" sqref="B19" xr:uid="{00000000-0002-0000-0000-000013000000}"/>
    <dataValidation allowBlank="1" showInputMessage="1" showErrorMessage="1" prompt="在此标题下的此列中输入时间" sqref="C19" xr:uid="{00000000-0002-0000-0000-000014000000}"/>
    <dataValidation allowBlank="1" showInputMessage="1" showErrorMessage="1" prompt="在此标题下的此列中输入体重" sqref="D19" xr:uid="{00000000-0002-0000-0000-000015000000}"/>
    <dataValidation allowBlank="1" showInputMessage="1" showErrorMessage="1" prompt="此单元格会自动更新体重单位。跟踪体重变化的面积图位于下方单元格中" sqref="E10" xr:uid="{00000000-0002-0000-0000-000016000000}"/>
    <dataValidation allowBlank="1" showInputMessage="1" showErrorMessage="1" prompt="此单元格会自动更新身体尺寸单位。跟踪每项起始统计数据（包括臀围、腰围、腿围和臂围）增减变化情况的折线图位于下方单元格中" sqref="E3" xr:uid="{00000000-0002-0000-0000-000017000000}"/>
  </dataValidations>
  <printOptions horizontalCentered="1"/>
  <pageMargins left="0.25" right="0.25" top="0.75" bottom="0.75" header="0.3" footer="0.3"/>
  <pageSetup paperSize="9" scale="5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21875" defaultRowHeight="18" customHeight="1" x14ac:dyDescent="0.3"/>
  <cols>
    <col min="1" max="1" width="2.77734375" style="3" customWidth="1"/>
    <col min="2" max="4" width="10.77734375" style="3" customWidth="1"/>
    <col min="5" max="5" width="2.77734375" style="3" customWidth="1"/>
    <col min="6" max="6" width="11.6640625" style="3" customWidth="1"/>
    <col min="7" max="7" width="9.44140625" style="3" customWidth="1"/>
    <col min="8" max="8" width="9.33203125" style="3" customWidth="1"/>
    <col min="9" max="9" width="2.77734375" style="3" customWidth="1"/>
    <col min="10" max="10" width="11.6640625" style="3" customWidth="1"/>
    <col min="11" max="11" width="9.44140625" style="3" customWidth="1"/>
    <col min="12" max="12" width="9.33203125" style="3" customWidth="1"/>
    <col min="13" max="13" width="2.77734375" style="3" customWidth="1"/>
    <col min="14" max="14" width="11.6640625" style="3" customWidth="1"/>
    <col min="15" max="15" width="9.44140625" style="3" customWidth="1"/>
    <col min="16" max="16" width="9.33203125" style="3" customWidth="1"/>
    <col min="17" max="17" width="2.77734375" style="3" customWidth="1"/>
    <col min="18" max="18" width="11.6640625" style="3" customWidth="1"/>
    <col min="19" max="19" width="9.44140625" style="3" customWidth="1"/>
    <col min="20" max="20" width="9.33203125" style="3" customWidth="1"/>
    <col min="21" max="21" width="2.77734375" style="3" customWidth="1"/>
    <col min="22" max="16384" width="9.21875" style="3"/>
  </cols>
  <sheetData>
    <row r="1" spans="2:20" ht="57.75" customHeight="1" x14ac:dyDescent="0.3">
      <c r="B1" s="41" t="s">
        <v>0</v>
      </c>
      <c r="C1" s="41"/>
      <c r="D1" s="41"/>
      <c r="E1" s="41"/>
      <c r="F1" s="41"/>
      <c r="G1" s="39" t="s">
        <v>21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 x14ac:dyDescent="0.3">
      <c r="B2" s="41"/>
      <c r="C2" s="41"/>
      <c r="D2" s="41"/>
      <c r="E2" s="41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8" customHeight="1" x14ac:dyDescent="0.4">
      <c r="B3" s="40" t="str">
        <f>UPPER(CONCATENATE(目标1标签,"跟踪表"))</f>
        <v>腰围跟踪表</v>
      </c>
      <c r="C3" s="40"/>
      <c r="D3" s="40"/>
    </row>
    <row r="4" spans="2:20" ht="18" customHeight="1" x14ac:dyDescent="0.3">
      <c r="B4" s="3" t="s">
        <v>14</v>
      </c>
      <c r="C4" s="3" t="s">
        <v>17</v>
      </c>
      <c r="D4" s="3" t="s">
        <v>22</v>
      </c>
    </row>
    <row r="5" spans="2:20" ht="18" customHeight="1" x14ac:dyDescent="0.3">
      <c r="B5" s="7">
        <f ca="1">TODAY()+30+ROW()</f>
        <v>43685</v>
      </c>
      <c r="C5" s="11">
        <v>0.33333333333333331</v>
      </c>
      <c r="D5" s="12">
        <v>36</v>
      </c>
    </row>
    <row r="6" spans="2:20" ht="18" customHeight="1" x14ac:dyDescent="0.3">
      <c r="B6" s="7">
        <f ca="1">TODAY()+30+ROW()</f>
        <v>43686</v>
      </c>
      <c r="C6" s="11">
        <v>0.58333333333333337</v>
      </c>
      <c r="D6" s="12">
        <v>36.700000000000003</v>
      </c>
    </row>
    <row r="7" spans="2:20" ht="18" customHeight="1" x14ac:dyDescent="0.3">
      <c r="B7" s="7">
        <f ca="1">TODAY()+30+ROW()</f>
        <v>43687</v>
      </c>
      <c r="C7" s="11">
        <v>0.34375</v>
      </c>
      <c r="D7" s="12">
        <v>38</v>
      </c>
    </row>
    <row r="8" spans="2:20" ht="18" customHeight="1" x14ac:dyDescent="0.3">
      <c r="B8" s="7">
        <f ca="1">TODAY()+30+ROW()</f>
        <v>43688</v>
      </c>
      <c r="C8" s="11">
        <v>0.41666666666666669</v>
      </c>
      <c r="D8" s="12">
        <v>35</v>
      </c>
    </row>
  </sheetData>
  <mergeCells count="3">
    <mergeCell ref="B1:F2"/>
    <mergeCell ref="B3:D3"/>
    <mergeCell ref="G1:T2"/>
  </mergeCells>
  <phoneticPr fontId="1" type="noConversion"/>
  <conditionalFormatting sqref="B5:D8">
    <cfRule type="expression" dxfId="82" priority="5">
      <formula>$D5=Goal1</formula>
    </cfRule>
  </conditionalFormatting>
  <dataValidations count="6">
    <dataValidation allowBlank="1" showInputMessage="1" showErrorMessage="1" prompt="在此工作表中创建腰围跟踪表。在“腰围跟踪表”表中输入详细信息" sqref="A1" xr:uid="{00000000-0002-0000-0100-000000000000}"/>
    <dataValidation allowBlank="1" showInputMessage="1" showErrorMessage="1" prompt="此工作表的标题位于此单元格中，并且图像位于右侧单元格中" sqref="B1:F2" xr:uid="{00000000-0002-0000-0100-000001000000}"/>
    <dataValidation allowBlank="1" showInputMessage="1" showErrorMessage="1" prompt="在下表中输入详细信息" sqref="B3:D3" xr:uid="{00000000-0002-0000-0100-000002000000}"/>
    <dataValidation allowBlank="1" showInputMessage="1" showErrorMessage="1" prompt="在此标题下的此列中输入日期。使用标题筛选器查找特定项" sqref="B4" xr:uid="{00000000-0002-0000-0100-000003000000}"/>
    <dataValidation allowBlank="1" showInputMessage="1" showErrorMessage="1" prompt="在此标题下的此列中输入时间" sqref="C4" xr:uid="{00000000-0002-0000-0100-000004000000}"/>
    <dataValidation allowBlank="1" showInputMessage="1" showErrorMessage="1" prompt="在此标题下的列中输入尺寸" sqref="D4" xr:uid="{00000000-0002-0000-0100-000005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21875" defaultRowHeight="18" customHeight="1" x14ac:dyDescent="0.3"/>
  <cols>
    <col min="1" max="1" width="2.77734375" style="3" customWidth="1"/>
    <col min="2" max="4" width="10.77734375" style="3" customWidth="1"/>
    <col min="5" max="5" width="2.77734375" style="3" customWidth="1"/>
    <col min="6" max="6" width="11.6640625" style="3" customWidth="1"/>
    <col min="7" max="7" width="9.44140625" style="3" customWidth="1"/>
    <col min="8" max="8" width="9.33203125" style="3" customWidth="1"/>
    <col min="9" max="9" width="2.77734375" style="3" customWidth="1"/>
    <col min="10" max="10" width="11.6640625" style="3" customWidth="1"/>
    <col min="11" max="11" width="9.44140625" style="3" customWidth="1"/>
    <col min="12" max="12" width="9.33203125" style="3" customWidth="1"/>
    <col min="13" max="13" width="2.77734375" style="3" customWidth="1"/>
    <col min="14" max="14" width="11.6640625" style="3" customWidth="1"/>
    <col min="15" max="15" width="9.44140625" style="3" customWidth="1"/>
    <col min="16" max="16" width="9.33203125" style="3" customWidth="1"/>
    <col min="17" max="17" width="2.77734375" style="3" customWidth="1"/>
    <col min="18" max="18" width="11.6640625" style="3" customWidth="1"/>
    <col min="19" max="19" width="9.44140625" style="3" customWidth="1"/>
    <col min="20" max="20" width="9.33203125" style="3" customWidth="1"/>
    <col min="21" max="21" width="2.77734375" style="3" customWidth="1"/>
    <col min="22" max="16384" width="9.21875" style="3"/>
  </cols>
  <sheetData>
    <row r="1" spans="2:20" ht="57.75" customHeight="1" x14ac:dyDescent="0.3">
      <c r="B1" s="41" t="s">
        <v>0</v>
      </c>
      <c r="C1" s="41"/>
      <c r="D1" s="41"/>
      <c r="E1" s="41"/>
      <c r="F1" s="41"/>
      <c r="G1" s="39" t="s">
        <v>21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 x14ac:dyDescent="0.3">
      <c r="B2" s="41"/>
      <c r="C2" s="41"/>
      <c r="D2" s="41"/>
      <c r="E2" s="41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8" customHeight="1" x14ac:dyDescent="0.4">
      <c r="B3" s="40" t="str">
        <f>UPPER(CONCATENATE(目标2标签,"跟踪表"))</f>
        <v>臂围跟踪表</v>
      </c>
      <c r="C3" s="40"/>
      <c r="D3" s="40"/>
    </row>
    <row r="4" spans="2:20" ht="18" customHeight="1" x14ac:dyDescent="0.3">
      <c r="B4" s="3" t="s">
        <v>14</v>
      </c>
      <c r="C4" s="3" t="s">
        <v>17</v>
      </c>
      <c r="D4" s="3" t="s">
        <v>22</v>
      </c>
    </row>
    <row r="5" spans="2:20" ht="18" customHeight="1" x14ac:dyDescent="0.3">
      <c r="B5" s="7">
        <f ca="1">TODAY()+30+ROW()</f>
        <v>43685</v>
      </c>
      <c r="C5" s="11">
        <v>0.33333333333333331</v>
      </c>
      <c r="D5" s="12">
        <v>13.5</v>
      </c>
    </row>
    <row r="6" spans="2:20" ht="18" customHeight="1" x14ac:dyDescent="0.3">
      <c r="B6" s="7">
        <f ca="1">TODAY()+30+ROW()</f>
        <v>43686</v>
      </c>
      <c r="C6" s="11">
        <v>0.58333333333333337</v>
      </c>
      <c r="D6" s="12">
        <v>13.5</v>
      </c>
    </row>
    <row r="7" spans="2:20" ht="18" customHeight="1" x14ac:dyDescent="0.3">
      <c r="B7" s="7">
        <f ca="1">TODAY()+30+ROW()</f>
        <v>43687</v>
      </c>
      <c r="C7" s="11">
        <v>0.34375</v>
      </c>
      <c r="D7" s="12">
        <v>13.6</v>
      </c>
    </row>
    <row r="8" spans="2:20" ht="18" customHeight="1" x14ac:dyDescent="0.3">
      <c r="B8" s="7">
        <f ca="1">TODAY()+30+ROW()</f>
        <v>43688</v>
      </c>
      <c r="C8" s="11">
        <v>0.58333333333333337</v>
      </c>
      <c r="D8" s="12">
        <v>13.8</v>
      </c>
    </row>
    <row r="9" spans="2:20" ht="18" customHeight="1" x14ac:dyDescent="0.3">
      <c r="B9" s="7">
        <f ca="1">TODAY()+30+ROW()</f>
        <v>43689</v>
      </c>
      <c r="C9" s="11">
        <v>0.33333333333333331</v>
      </c>
      <c r="D9" s="12">
        <v>14</v>
      </c>
    </row>
  </sheetData>
  <mergeCells count="3">
    <mergeCell ref="B1:F2"/>
    <mergeCell ref="B3:D3"/>
    <mergeCell ref="G1:T2"/>
  </mergeCells>
  <phoneticPr fontId="1" type="noConversion"/>
  <conditionalFormatting sqref="B5:D9">
    <cfRule type="expression" dxfId="72" priority="4">
      <formula>$D5=Goal2</formula>
    </cfRule>
  </conditionalFormatting>
  <dataValidations count="6">
    <dataValidation allowBlank="1" showInputMessage="1" showErrorMessage="1" prompt="在此工作表中创建臂围跟踪表。在“臂围跟踪表”表中输入详细信息" sqref="A1" xr:uid="{00000000-0002-0000-0200-000000000000}"/>
    <dataValidation allowBlank="1" showInputMessage="1" showErrorMessage="1" prompt="此工作表的标题位于此单元格中，并且图像位于右侧单元格中" sqref="B1:F2" xr:uid="{00000000-0002-0000-0200-000001000000}"/>
    <dataValidation allowBlank="1" showInputMessage="1" showErrorMessage="1" prompt="在下表中输入详细信息" sqref="B3:D3" xr:uid="{00000000-0002-0000-0200-000002000000}"/>
    <dataValidation allowBlank="1" showInputMessage="1" showErrorMessage="1" prompt="在此标题下的此列中输入日期。使用标题筛选器查找特定项" sqref="B4" xr:uid="{00000000-0002-0000-0200-000003000000}"/>
    <dataValidation allowBlank="1" showInputMessage="1" showErrorMessage="1" prompt="在此标题下的此列中输入时间" sqref="C4" xr:uid="{00000000-0002-0000-0200-000004000000}"/>
    <dataValidation allowBlank="1" showInputMessage="1" showErrorMessage="1" prompt="在此标题下的列中输入尺寸" sqref="D4" xr:uid="{00000000-0002-0000-0200-000005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21875" defaultRowHeight="18" customHeight="1" x14ac:dyDescent="0.3"/>
  <cols>
    <col min="1" max="1" width="2.77734375" style="3" customWidth="1"/>
    <col min="2" max="4" width="10.77734375" style="3" customWidth="1"/>
    <col min="5" max="5" width="2.77734375" style="3" customWidth="1"/>
    <col min="6" max="6" width="11.6640625" style="3" customWidth="1"/>
    <col min="7" max="7" width="9.44140625" style="3" customWidth="1"/>
    <col min="8" max="8" width="9.33203125" style="3" customWidth="1"/>
    <col min="9" max="9" width="2.77734375" style="3" customWidth="1"/>
    <col min="10" max="10" width="11.6640625" style="3" customWidth="1"/>
    <col min="11" max="11" width="9.44140625" style="3" customWidth="1"/>
    <col min="12" max="12" width="9.33203125" style="3" customWidth="1"/>
    <col min="13" max="13" width="2.77734375" style="3" customWidth="1"/>
    <col min="14" max="14" width="11.6640625" style="3" customWidth="1"/>
    <col min="15" max="15" width="9.44140625" style="3" customWidth="1"/>
    <col min="16" max="16" width="9.33203125" style="3" customWidth="1"/>
    <col min="17" max="17" width="2.77734375" style="3" customWidth="1"/>
    <col min="18" max="18" width="11.6640625" style="3" customWidth="1"/>
    <col min="19" max="19" width="9.44140625" style="3" customWidth="1"/>
    <col min="20" max="20" width="9.33203125" style="3" customWidth="1"/>
    <col min="21" max="21" width="2.77734375" style="3" customWidth="1"/>
    <col min="22" max="16384" width="9.21875" style="3"/>
  </cols>
  <sheetData>
    <row r="1" spans="2:20" ht="57.75" customHeight="1" x14ac:dyDescent="0.3">
      <c r="B1" s="41" t="s">
        <v>0</v>
      </c>
      <c r="C1" s="41"/>
      <c r="D1" s="41"/>
      <c r="E1" s="41"/>
      <c r="F1" s="41"/>
      <c r="G1" s="39" t="s">
        <v>21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 x14ac:dyDescent="0.3">
      <c r="B2" s="41"/>
      <c r="C2" s="41"/>
      <c r="D2" s="41"/>
      <c r="E2" s="41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8" customHeight="1" x14ac:dyDescent="0.4">
      <c r="B3" s="40" t="str">
        <f>UPPER(CONCATENATE(目标3标签,"跟踪表"))</f>
        <v>臀围跟踪表</v>
      </c>
      <c r="C3" s="40"/>
      <c r="D3" s="40"/>
    </row>
    <row r="4" spans="2:20" ht="18" customHeight="1" x14ac:dyDescent="0.3">
      <c r="B4" s="3" t="s">
        <v>14</v>
      </c>
      <c r="C4" s="3" t="s">
        <v>17</v>
      </c>
      <c r="D4" s="3" t="s">
        <v>22</v>
      </c>
    </row>
    <row r="5" spans="2:20" ht="18" customHeight="1" x14ac:dyDescent="0.3">
      <c r="B5" s="7">
        <f ca="1">TODAY()+30+ROW()</f>
        <v>43685</v>
      </c>
      <c r="C5" s="11">
        <v>0.33333333333333331</v>
      </c>
      <c r="D5" s="12">
        <v>45</v>
      </c>
    </row>
    <row r="6" spans="2:20" ht="18" customHeight="1" x14ac:dyDescent="0.3">
      <c r="B6" s="7">
        <f ca="1">TODAY()+30+ROW()</f>
        <v>43686</v>
      </c>
      <c r="C6" s="11">
        <v>0.58333333333333337</v>
      </c>
      <c r="D6" s="12">
        <v>44.8</v>
      </c>
    </row>
    <row r="7" spans="2:20" ht="18" customHeight="1" x14ac:dyDescent="0.3">
      <c r="B7" s="7">
        <f ca="1">TODAY()+30+ROW()</f>
        <v>43687</v>
      </c>
      <c r="C7" s="11">
        <v>0.41666666666666669</v>
      </c>
      <c r="D7" s="12">
        <v>42</v>
      </c>
    </row>
  </sheetData>
  <mergeCells count="3">
    <mergeCell ref="B1:F2"/>
    <mergeCell ref="B3:D3"/>
    <mergeCell ref="G1:T2"/>
  </mergeCells>
  <phoneticPr fontId="1" type="noConversion"/>
  <conditionalFormatting sqref="B5:D7">
    <cfRule type="expression" dxfId="62" priority="3">
      <formula>$D5=Goal3</formula>
    </cfRule>
  </conditionalFormatting>
  <dataValidations count="6">
    <dataValidation allowBlank="1" showInputMessage="1" showErrorMessage="1" prompt="在此工作表中创建臀围跟踪表。在“臀围跟踪表”表中输入详细信息" sqref="A1" xr:uid="{00000000-0002-0000-0300-000000000000}"/>
    <dataValidation allowBlank="1" showInputMessage="1" showErrorMessage="1" prompt="此工作表的标题位于此单元格中，并且图像位于右侧单元格中" sqref="B1:F2" xr:uid="{00000000-0002-0000-0300-000001000000}"/>
    <dataValidation allowBlank="1" showInputMessage="1" showErrorMessage="1" prompt="在下表中输入详细信息" sqref="B3:D3" xr:uid="{00000000-0002-0000-0300-000002000000}"/>
    <dataValidation allowBlank="1" showInputMessage="1" showErrorMessage="1" prompt="在此标题下的此列中输入日期。使用标题筛选器查找特定项" sqref="B4" xr:uid="{00000000-0002-0000-0300-000003000000}"/>
    <dataValidation allowBlank="1" showInputMessage="1" showErrorMessage="1" prompt="在此标题下的此列中输入时间" sqref="C4" xr:uid="{00000000-0002-0000-0300-000004000000}"/>
    <dataValidation allowBlank="1" showInputMessage="1" showErrorMessage="1" prompt="在此标题下的列中输入尺寸" sqref="D4" xr:uid="{00000000-0002-0000-0300-000005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21875" defaultRowHeight="18" customHeight="1" x14ac:dyDescent="0.3"/>
  <cols>
    <col min="1" max="1" width="2.77734375" style="3" customWidth="1"/>
    <col min="2" max="4" width="10.77734375" style="3" customWidth="1"/>
    <col min="5" max="5" width="2.77734375" style="3" customWidth="1"/>
    <col min="6" max="6" width="11.6640625" style="3" customWidth="1"/>
    <col min="7" max="7" width="9.44140625" style="3" customWidth="1"/>
    <col min="8" max="8" width="9.33203125" style="3" customWidth="1"/>
    <col min="9" max="9" width="2.77734375" style="3" customWidth="1"/>
    <col min="10" max="10" width="11.6640625" style="3" customWidth="1"/>
    <col min="11" max="11" width="9.44140625" style="3" customWidth="1"/>
    <col min="12" max="12" width="9.33203125" style="3" customWidth="1"/>
    <col min="13" max="13" width="2.77734375" style="3" customWidth="1"/>
    <col min="14" max="14" width="11.6640625" style="3" customWidth="1"/>
    <col min="15" max="15" width="9.44140625" style="3" customWidth="1"/>
    <col min="16" max="16" width="9.33203125" style="3" customWidth="1"/>
    <col min="17" max="17" width="2.77734375" style="3" customWidth="1"/>
    <col min="18" max="18" width="11.6640625" style="3" customWidth="1"/>
    <col min="19" max="19" width="9.44140625" style="3" customWidth="1"/>
    <col min="20" max="20" width="9.33203125" style="3" customWidth="1"/>
    <col min="21" max="21" width="2.77734375" style="3" customWidth="1"/>
    <col min="22" max="16384" width="9.21875" style="3"/>
  </cols>
  <sheetData>
    <row r="1" spans="2:20" ht="57.75" customHeight="1" x14ac:dyDescent="0.3">
      <c r="B1" s="41" t="s">
        <v>0</v>
      </c>
      <c r="C1" s="41"/>
      <c r="D1" s="41"/>
      <c r="E1" s="41"/>
      <c r="F1" s="41"/>
      <c r="G1" s="39" t="s">
        <v>21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 x14ac:dyDescent="0.3">
      <c r="B2" s="41"/>
      <c r="C2" s="41"/>
      <c r="D2" s="41"/>
      <c r="E2" s="41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8" customHeight="1" x14ac:dyDescent="0.4">
      <c r="B3" s="40" t="str">
        <f>UPPER(CONCATENATE(目标4标签,"跟踪表"))</f>
        <v>大腿围跟踪表</v>
      </c>
      <c r="C3" s="40"/>
      <c r="D3" s="40"/>
    </row>
    <row r="4" spans="2:20" ht="18" customHeight="1" x14ac:dyDescent="0.3">
      <c r="B4" s="3" t="s">
        <v>14</v>
      </c>
      <c r="C4" s="3" t="s">
        <v>17</v>
      </c>
      <c r="D4" s="3" t="s">
        <v>22</v>
      </c>
    </row>
    <row r="5" spans="2:20" ht="18" customHeight="1" x14ac:dyDescent="0.3">
      <c r="B5" s="7">
        <f t="shared" ref="B5:B11" ca="1" si="0">TODAY()+30+ROW()</f>
        <v>43685</v>
      </c>
      <c r="C5" s="11">
        <v>0.33333333333333331</v>
      </c>
      <c r="D5" s="12">
        <v>22</v>
      </c>
    </row>
    <row r="6" spans="2:20" ht="18" customHeight="1" x14ac:dyDescent="0.3">
      <c r="B6" s="7">
        <f t="shared" ca="1" si="0"/>
        <v>43686</v>
      </c>
      <c r="C6" s="11">
        <v>0.58333333333333337</v>
      </c>
      <c r="D6" s="12">
        <v>21</v>
      </c>
    </row>
    <row r="7" spans="2:20" ht="18" customHeight="1" x14ac:dyDescent="0.3">
      <c r="B7" s="7">
        <f t="shared" ca="1" si="0"/>
        <v>43687</v>
      </c>
      <c r="C7" s="11">
        <v>0.34375</v>
      </c>
      <c r="D7" s="12">
        <v>20.5</v>
      </c>
    </row>
    <row r="8" spans="2:20" ht="18" customHeight="1" x14ac:dyDescent="0.3">
      <c r="B8" s="7">
        <f t="shared" ca="1" si="0"/>
        <v>43688</v>
      </c>
      <c r="C8" s="11">
        <v>0.58333333333333337</v>
      </c>
      <c r="D8" s="12">
        <v>21</v>
      </c>
    </row>
    <row r="9" spans="2:20" ht="18" customHeight="1" x14ac:dyDescent="0.3">
      <c r="B9" s="7">
        <f t="shared" ca="1" si="0"/>
        <v>43689</v>
      </c>
      <c r="C9" s="11">
        <v>0.33333333333333331</v>
      </c>
      <c r="D9" s="12">
        <v>22</v>
      </c>
    </row>
    <row r="10" spans="2:20" ht="18" customHeight="1" x14ac:dyDescent="0.3">
      <c r="B10" s="7">
        <f t="shared" ca="1" si="0"/>
        <v>43690</v>
      </c>
      <c r="C10" s="11">
        <v>0.35416666666666669</v>
      </c>
      <c r="D10" s="12">
        <v>21</v>
      </c>
    </row>
    <row r="11" spans="2:20" ht="18" customHeight="1" x14ac:dyDescent="0.3">
      <c r="B11" s="7">
        <f t="shared" ca="1" si="0"/>
        <v>43691</v>
      </c>
      <c r="C11" s="11">
        <v>0.41666666666666669</v>
      </c>
      <c r="D11" s="12">
        <v>20.3</v>
      </c>
    </row>
  </sheetData>
  <mergeCells count="3">
    <mergeCell ref="B1:F2"/>
    <mergeCell ref="B3:D3"/>
    <mergeCell ref="G1:T2"/>
  </mergeCells>
  <phoneticPr fontId="1" type="noConversion"/>
  <conditionalFormatting sqref="B5:D11">
    <cfRule type="expression" dxfId="52" priority="2">
      <formula>$D5=Goal4</formula>
    </cfRule>
  </conditionalFormatting>
  <dataValidations count="6">
    <dataValidation allowBlank="1" showInputMessage="1" showErrorMessage="1" prompt="在此工作表中创建腿围跟踪表。在“腿围跟踪表”表中输入详细信息" sqref="A1" xr:uid="{00000000-0002-0000-0400-000000000000}"/>
    <dataValidation allowBlank="1" showInputMessage="1" showErrorMessage="1" prompt="此工作表的标题位于此单元格中，并且图像位于右侧单元格中" sqref="B1:F2" xr:uid="{00000000-0002-0000-0400-000001000000}"/>
    <dataValidation allowBlank="1" showInputMessage="1" showErrorMessage="1" prompt="在下表中输入详细信息" sqref="B3:D3" xr:uid="{00000000-0002-0000-0400-000002000000}"/>
    <dataValidation allowBlank="1" showInputMessage="1" showErrorMessage="1" prompt="在此标题下的此列中输入日期。使用标题筛选器查找特定项" sqref="B4" xr:uid="{00000000-0002-0000-0400-000003000000}"/>
    <dataValidation allowBlank="1" showInputMessage="1" showErrorMessage="1" prompt="在此标题下的此列中输入时间" sqref="C4" xr:uid="{00000000-0002-0000-0400-000004000000}"/>
    <dataValidation allowBlank="1" showInputMessage="1" showErrorMessage="1" prompt="在此标题下的列中输入尺寸" sqref="D4" xr:uid="{00000000-0002-0000-0400-000005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21875" defaultRowHeight="18" customHeight="1" x14ac:dyDescent="0.3"/>
  <cols>
    <col min="1" max="1" width="2.77734375" style="8" customWidth="1"/>
    <col min="2" max="2" width="16.33203125" style="8" customWidth="1"/>
    <col min="3" max="3" width="22.33203125" style="8" customWidth="1"/>
    <col min="4" max="4" width="15.33203125" style="8" customWidth="1"/>
    <col min="5" max="5" width="14.77734375" style="1" customWidth="1"/>
    <col min="6" max="6" width="13.88671875" style="8" customWidth="1"/>
    <col min="7" max="7" width="13.21875" style="8" customWidth="1"/>
    <col min="8" max="8" width="30.88671875" style="37" customWidth="1"/>
    <col min="9" max="9" width="2.77734375" style="3" customWidth="1"/>
    <col min="10" max="16384" width="9.21875" style="3"/>
  </cols>
  <sheetData>
    <row r="1" spans="1:9" ht="57.75" customHeight="1" x14ac:dyDescent="0.3">
      <c r="A1" s="3"/>
      <c r="B1" s="44" t="s">
        <v>23</v>
      </c>
      <c r="C1" s="44"/>
      <c r="D1" s="44"/>
      <c r="E1" s="39" t="s">
        <v>21</v>
      </c>
      <c r="F1" s="39"/>
      <c r="G1" s="39"/>
      <c r="H1" s="39"/>
      <c r="I1" s="39"/>
    </row>
    <row r="2" spans="1:9" ht="21" customHeight="1" x14ac:dyDescent="0.3">
      <c r="A2" s="3"/>
      <c r="B2" s="44"/>
      <c r="C2" s="44"/>
      <c r="D2" s="44"/>
      <c r="E2" s="39"/>
      <c r="F2" s="39"/>
      <c r="G2" s="39"/>
      <c r="H2" s="39"/>
      <c r="I2" s="39"/>
    </row>
    <row r="3" spans="1:9" ht="30.75" customHeight="1" x14ac:dyDescent="0.3">
      <c r="A3" s="3"/>
      <c r="B3" s="13" t="s">
        <v>24</v>
      </c>
      <c r="C3" s="14" t="s">
        <v>30</v>
      </c>
      <c r="D3" s="15" t="s">
        <v>31</v>
      </c>
      <c r="F3" s="3"/>
      <c r="G3" s="3"/>
      <c r="H3" s="3"/>
    </row>
    <row r="4" spans="1:9" ht="21.75" customHeight="1" x14ac:dyDescent="0.3">
      <c r="A4" s="3"/>
      <c r="B4" s="16" t="s">
        <v>25</v>
      </c>
      <c r="C4" s="17">
        <f>SUMIF(活动记录[活动],类别1,活动记录[距离])</f>
        <v>11.46</v>
      </c>
      <c r="D4" s="18" t="s">
        <v>32</v>
      </c>
      <c r="F4" s="3"/>
      <c r="G4" s="3"/>
      <c r="H4" s="3"/>
    </row>
    <row r="5" spans="1:9" ht="21.75" customHeight="1" x14ac:dyDescent="0.3">
      <c r="A5" s="3"/>
      <c r="B5" s="16" t="s">
        <v>26</v>
      </c>
      <c r="C5" s="17">
        <f>SUMIF(活动记录[活动],类别2,活动记录[距离])</f>
        <v>0</v>
      </c>
      <c r="D5" s="18" t="s">
        <v>32</v>
      </c>
      <c r="F5" s="3"/>
      <c r="G5" s="3"/>
      <c r="H5" s="3"/>
    </row>
    <row r="6" spans="1:9" ht="21.75" customHeight="1" x14ac:dyDescent="0.3">
      <c r="A6" s="3"/>
      <c r="B6" s="16" t="s">
        <v>27</v>
      </c>
      <c r="C6" s="17">
        <f>SUMIF(活动记录[活动],类别3,活动记录[距离])</f>
        <v>1227</v>
      </c>
      <c r="D6" s="18" t="s">
        <v>33</v>
      </c>
      <c r="F6" s="3"/>
      <c r="G6" s="3"/>
      <c r="H6" s="3"/>
    </row>
    <row r="7" spans="1:9" ht="21.75" customHeight="1" x14ac:dyDescent="0.3">
      <c r="A7" s="3"/>
      <c r="B7" s="16" t="s">
        <v>28</v>
      </c>
      <c r="C7" s="17">
        <f>SUMIF(活动记录[活动],类别4,活动记录[距离])</f>
        <v>1700</v>
      </c>
      <c r="D7" s="18" t="s">
        <v>34</v>
      </c>
      <c r="F7" s="3"/>
      <c r="G7" s="3"/>
      <c r="H7" s="3"/>
    </row>
    <row r="8" spans="1:9" ht="21.75" customHeight="1" x14ac:dyDescent="0.3">
      <c r="A8" s="3"/>
      <c r="B8" s="16" t="s">
        <v>29</v>
      </c>
      <c r="C8" s="17">
        <f>SUMIF(活动记录[活动],类别5,活动记录[距离])</f>
        <v>4.53</v>
      </c>
      <c r="D8" s="18" t="s">
        <v>32</v>
      </c>
      <c r="F8" s="3"/>
      <c r="G8" s="3"/>
      <c r="H8" s="3"/>
    </row>
    <row r="9" spans="1:9" ht="18" customHeight="1" x14ac:dyDescent="0.3">
      <c r="A9" s="3"/>
      <c r="B9" s="43"/>
      <c r="C9" s="43"/>
      <c r="D9" s="43"/>
      <c r="F9" s="3"/>
      <c r="G9" s="3"/>
      <c r="H9" s="3"/>
    </row>
    <row r="10" spans="1:9" ht="18" customHeight="1" x14ac:dyDescent="0.3">
      <c r="B10" s="3" t="s">
        <v>14</v>
      </c>
      <c r="C10" s="3" t="s">
        <v>24</v>
      </c>
      <c r="D10" s="3" t="s">
        <v>35</v>
      </c>
      <c r="E10" s="16" t="s">
        <v>36</v>
      </c>
      <c r="F10" s="16" t="s">
        <v>37</v>
      </c>
      <c r="G10" s="3" t="s">
        <v>38</v>
      </c>
      <c r="H10" s="3" t="s">
        <v>39</v>
      </c>
    </row>
    <row r="11" spans="1:9" ht="18" customHeight="1" x14ac:dyDescent="0.3">
      <c r="B11" s="19">
        <f ca="1">TODAY()+30+ROW()</f>
        <v>43691</v>
      </c>
      <c r="C11" s="20" t="s">
        <v>25</v>
      </c>
      <c r="D11" s="21">
        <v>0.54166666666666663</v>
      </c>
      <c r="E11" s="22">
        <v>1.5972222222222276E-2</v>
      </c>
      <c r="F11" s="23">
        <v>3.66</v>
      </c>
      <c r="G11" s="23">
        <v>173</v>
      </c>
      <c r="H11" s="18" t="s">
        <v>40</v>
      </c>
    </row>
    <row r="12" spans="1:9" ht="18" customHeight="1" x14ac:dyDescent="0.3">
      <c r="B12" s="19">
        <f ca="1">TODAY()+30+ROW()</f>
        <v>43692</v>
      </c>
      <c r="C12" s="20" t="s">
        <v>25</v>
      </c>
      <c r="D12" s="21">
        <v>0.6875</v>
      </c>
      <c r="E12" s="22">
        <v>6.25E-2</v>
      </c>
      <c r="F12" s="23">
        <v>7.8</v>
      </c>
      <c r="G12" s="23">
        <v>344</v>
      </c>
      <c r="H12" s="18"/>
    </row>
    <row r="13" spans="1:9" ht="18" customHeight="1" x14ac:dyDescent="0.3">
      <c r="B13" s="19">
        <f ca="1">TODAY()+30+ROW()</f>
        <v>43693</v>
      </c>
      <c r="C13" s="20" t="s">
        <v>28</v>
      </c>
      <c r="D13" s="21">
        <v>0.41666666666666669</v>
      </c>
      <c r="E13" s="22">
        <v>2.0833333333333332E-2</v>
      </c>
      <c r="F13" s="23">
        <v>1700</v>
      </c>
      <c r="G13" s="23">
        <v>237</v>
      </c>
      <c r="H13" s="18"/>
    </row>
    <row r="14" spans="1:9" ht="18" customHeight="1" x14ac:dyDescent="0.3">
      <c r="B14" s="19">
        <f ca="1">TODAY()+30+ROW()</f>
        <v>43694</v>
      </c>
      <c r="C14" s="20" t="s">
        <v>27</v>
      </c>
      <c r="D14" s="21">
        <v>0.5625</v>
      </c>
      <c r="E14" s="22">
        <v>2.4305555555555556E-2</v>
      </c>
      <c r="F14" s="23">
        <v>1227</v>
      </c>
      <c r="G14" s="23">
        <v>150</v>
      </c>
      <c r="H14" s="18"/>
    </row>
    <row r="15" spans="1:9" ht="18" customHeight="1" x14ac:dyDescent="0.3">
      <c r="B15" s="19">
        <f ca="1">TODAY()+30+ROW()</f>
        <v>43695</v>
      </c>
      <c r="C15" s="20" t="s">
        <v>29</v>
      </c>
      <c r="D15" s="21">
        <v>0.59652777777777777</v>
      </c>
      <c r="E15" s="22">
        <v>2.0833333333333332E-2</v>
      </c>
      <c r="F15" s="23">
        <v>4.53</v>
      </c>
      <c r="G15" s="23">
        <v>115</v>
      </c>
      <c r="H15" s="18"/>
    </row>
    <row r="16" spans="1:9" ht="18" customHeight="1" x14ac:dyDescent="0.3">
      <c r="E16" s="8"/>
    </row>
  </sheetData>
  <mergeCells count="3">
    <mergeCell ref="B1:D2"/>
    <mergeCell ref="E1:I2"/>
    <mergeCell ref="B9:D9"/>
  </mergeCells>
  <phoneticPr fontId="1" type="noConversion"/>
  <dataValidations count="14">
    <dataValidation type="list" errorStyle="warning" allowBlank="1" showInputMessage="1" showErrorMessage="1" error="从此列表中选择“单位”。选择“取消”，按 Alt+向下键可显现选项，然后按向下键和 Enter 进行选择" sqref="D4:D8" xr:uid="{00000000-0002-0000-0500-000000000000}">
      <formula1>"英里,千米,步,圈,码,米,次"</formula1>
    </dataValidation>
    <dataValidation type="list" errorStyle="warning" allowBlank="1" showErrorMessage="1" error="从此列表中选择“活动”。选择“取消”，按 Alt+向下键可显现选项，然后按向下键和 Enter 进行选择" sqref="C11:C15" xr:uid="{00000000-0002-0000-0500-000001000000}">
      <formula1>$B$4:$B$8</formula1>
    </dataValidation>
    <dataValidation allowBlank="1" showInputMessage="1" showErrorMessage="1" prompt="在此工作表中创建活动记录。在“活动记录”表中从单元格 B10 开始输入详细信息。将在单元格 C4 至 C8 中自动计算活动总计" sqref="A1" xr:uid="{00000000-0002-0000-0500-000002000000}"/>
    <dataValidation allowBlank="1" showInputMessage="1" showErrorMessage="1" prompt="此工作表的标题位于此单元格中，并且图像位于右侧单元格中。活动及其总计位于 B4 至 D8 单元格中" sqref="B1:D2" xr:uid="{00000000-0002-0000-0500-000003000000}"/>
    <dataValidation allowBlank="1" showInputMessage="1" showErrorMessage="1" prompt="在此标题下的此列中自定义活动" sqref="B3" xr:uid="{00000000-0002-0000-0500-000004000000}"/>
    <dataValidation allowBlank="1" showInputMessage="1" showErrorMessage="1" prompt="在此标题下的此列中自动计算总计" sqref="C3" xr:uid="{00000000-0002-0000-0500-000005000000}"/>
    <dataValidation allowBlank="1" showInputMessage="1" showErrorMessage="1" prompt="在此标题下的此列中选择“单位”。按 Alt+向下键可显现选项，然后按向下键和 Enter 进行选择" sqref="D3" xr:uid="{00000000-0002-0000-0500-000006000000}"/>
    <dataValidation allowBlank="1" showInputMessage="1" showErrorMessage="1" prompt="在此标题下的此列中输入日期。使用标题筛选器查找特定项" sqref="B10" xr:uid="{00000000-0002-0000-0500-000007000000}"/>
    <dataValidation allowBlank="1" showInputMessage="1" showErrorMessage="1" prompt="在此标题下的此列中选择“活动”。按 Alt+向下键可显现选项，然后按向下键和 Enter 进行选择" sqref="C10" xr:uid="{00000000-0002-0000-0500-000008000000}"/>
    <dataValidation allowBlank="1" showInputMessage="1" showErrorMessage="1" prompt="在此标题下的列中输入开始时间" sqref="D10" xr:uid="{00000000-0002-0000-0500-000009000000}"/>
    <dataValidation allowBlank="1" showInputMessage="1" showErrorMessage="1" prompt="在此标题下的列中输入持续时间" sqref="E10" xr:uid="{00000000-0002-0000-0500-00000A000000}"/>
    <dataValidation allowBlank="1" showInputMessage="1" showErrorMessage="1" prompt="在此标题下的列中输入距离" sqref="F10" xr:uid="{00000000-0002-0000-0500-00000B000000}"/>
    <dataValidation allowBlank="1" showInputMessage="1" showErrorMessage="1" prompt="在此标题下的列中输入卡路里" sqref="G10" xr:uid="{00000000-0002-0000-0500-00000C000000}"/>
    <dataValidation allowBlank="1" showInputMessage="1" showErrorMessage="1" prompt="在此标题下的此列中输入备注" sqref="H10" xr:uid="{00000000-0002-0000-0500-00000D000000}"/>
  </dataValidations>
  <printOptions horizontalCentered="1"/>
  <pageMargins left="0.25" right="0.25" top="0.75" bottom="0.75" header="0.3" footer="0.3"/>
  <pageSetup paperSize="9" scale="6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3"/>
  <cols>
    <col min="1" max="1" width="2.77734375" style="26" customWidth="1"/>
    <col min="2" max="2" width="14.77734375" style="26" customWidth="1"/>
    <col min="3" max="3" width="16.77734375" style="26" customWidth="1"/>
    <col min="4" max="4" width="29.88671875" style="26" customWidth="1"/>
    <col min="5" max="6" width="13.77734375" style="26" customWidth="1"/>
    <col min="7" max="7" width="17.77734375" style="26" customWidth="1"/>
    <col min="8" max="12" width="13.77734375" style="26" customWidth="1"/>
    <col min="13" max="13" width="2.77734375" style="26" customWidth="1"/>
    <col min="14" max="16384" width="8.88671875" style="26"/>
  </cols>
  <sheetData>
    <row r="1" spans="1:12" s="25" customFormat="1" ht="57.75" customHeight="1" x14ac:dyDescent="0.3">
      <c r="A1" s="25" t="s">
        <v>41</v>
      </c>
      <c r="B1" s="47" t="s">
        <v>42</v>
      </c>
      <c r="C1" s="47"/>
      <c r="D1" s="48" t="s">
        <v>21</v>
      </c>
      <c r="E1" s="48"/>
      <c r="F1" s="48"/>
      <c r="G1" s="48"/>
      <c r="H1" s="48"/>
      <c r="I1" s="48"/>
      <c r="J1" s="48"/>
      <c r="K1" s="48"/>
      <c r="L1" s="48"/>
    </row>
    <row r="2" spans="1:12" ht="21" customHeight="1" x14ac:dyDescent="0.3"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</row>
    <row r="3" spans="1:12" ht="18" customHeight="1" x14ac:dyDescent="0.3">
      <c r="B3" s="47"/>
      <c r="C3" s="47"/>
      <c r="E3" s="9" t="str">
        <f>(饮食记录[[#Headers],[卡路里]])</f>
        <v>卡路里</v>
      </c>
      <c r="F3" s="9" t="str">
        <f>(饮食记录[[#Headers],[脂肪]])</f>
        <v>脂肪</v>
      </c>
      <c r="G3" s="9" t="str">
        <f>(饮食记录[[#Headers],[胆固醇]])</f>
        <v>胆固醇</v>
      </c>
      <c r="H3" s="9" t="str">
        <f>(饮食记录[[#Headers],[钠离子]])</f>
        <v>钠离子</v>
      </c>
      <c r="I3" s="9" t="str">
        <f>(饮食记录[[#Headers],[碳水化合物]])</f>
        <v>碳水化合物</v>
      </c>
      <c r="J3" s="9" t="str">
        <f>(饮食记录[[#Headers],[蛋白质]])</f>
        <v>蛋白质</v>
      </c>
      <c r="K3" s="9" t="str">
        <f>(饮食记录[[#Headers],[糖]])</f>
        <v>糖</v>
      </c>
      <c r="L3" s="9" t="str">
        <f>(饮食记录[[#Headers],[纤维]])</f>
        <v>纤维</v>
      </c>
    </row>
    <row r="4" spans="1:12" ht="16.5" customHeight="1" x14ac:dyDescent="0.3">
      <c r="B4" s="46" t="s">
        <v>43</v>
      </c>
      <c r="C4" s="46"/>
      <c r="D4" s="38" t="s">
        <v>69</v>
      </c>
      <c r="E4" s="10">
        <v>1800</v>
      </c>
      <c r="F4" s="24">
        <v>40</v>
      </c>
      <c r="G4" s="24">
        <v>225</v>
      </c>
      <c r="H4" s="24">
        <v>2100</v>
      </c>
      <c r="I4" s="24">
        <v>130</v>
      </c>
      <c r="J4" s="24">
        <v>56</v>
      </c>
      <c r="K4" s="24">
        <v>25</v>
      </c>
      <c r="L4" s="24">
        <v>25</v>
      </c>
    </row>
    <row r="5" spans="1:12" ht="16.5" customHeight="1" x14ac:dyDescent="0.3">
      <c r="B5" s="46"/>
      <c r="C5" s="46"/>
      <c r="D5" s="38" t="str">
        <f>IF(E5=SUM(饮食记录[卡路里]),"总摄入量：","筛选后的摄入量：")</f>
        <v>总摄入量：</v>
      </c>
      <c r="E5" s="10">
        <f>SUBTOTAL(109,饮食记录[卡路里])</f>
        <v>3090</v>
      </c>
      <c r="F5" s="24">
        <f>SUBTOTAL(109,饮食记录[脂肪])</f>
        <v>74.27000000000001</v>
      </c>
      <c r="G5" s="24">
        <f>SUBTOTAL(109,饮食记录[胆固醇])</f>
        <v>139.6</v>
      </c>
      <c r="H5" s="24">
        <f>SUBTOTAL(109,饮食记录[钠离子])</f>
        <v>1400.7</v>
      </c>
      <c r="I5" s="24">
        <f>SUBTOTAL(109,饮食记录[碳水化合物])</f>
        <v>208.56</v>
      </c>
      <c r="J5" s="24">
        <f>SUBTOTAL(109,饮食记录[蛋白质])</f>
        <v>68.81</v>
      </c>
      <c r="K5" s="24">
        <f>SUBTOTAL(109,饮食记录[糖])</f>
        <v>84.1</v>
      </c>
      <c r="L5" s="24">
        <f>SUBTOTAL(109,饮食记录[纤维])</f>
        <v>24.5</v>
      </c>
    </row>
    <row r="6" spans="1:12" ht="18" customHeight="1" x14ac:dyDescent="0.3">
      <c r="B6" s="45"/>
      <c r="C6" s="45"/>
    </row>
    <row r="7" spans="1:12" ht="18" customHeight="1" x14ac:dyDescent="0.3">
      <c r="B7" s="27" t="s">
        <v>14</v>
      </c>
      <c r="C7" s="28" t="s">
        <v>44</v>
      </c>
      <c r="D7" s="28" t="s">
        <v>49</v>
      </c>
      <c r="E7" s="29" t="s">
        <v>38</v>
      </c>
      <c r="F7" s="29" t="s">
        <v>61</v>
      </c>
      <c r="G7" s="29" t="s">
        <v>62</v>
      </c>
      <c r="H7" s="29" t="s">
        <v>63</v>
      </c>
      <c r="I7" s="29" t="s">
        <v>64</v>
      </c>
      <c r="J7" s="29" t="s">
        <v>65</v>
      </c>
      <c r="K7" s="29" t="s">
        <v>66</v>
      </c>
      <c r="L7" s="29" t="s">
        <v>67</v>
      </c>
    </row>
    <row r="8" spans="1:12" ht="18" customHeight="1" x14ac:dyDescent="0.3">
      <c r="B8" s="30">
        <f t="shared" ref="B8:B18" ca="1" si="0">TODAY()+30+ROW()</f>
        <v>43688</v>
      </c>
      <c r="C8" s="31" t="s">
        <v>45</v>
      </c>
      <c r="D8" s="31" t="s">
        <v>50</v>
      </c>
      <c r="E8" s="29">
        <v>130</v>
      </c>
      <c r="F8" s="29">
        <v>8</v>
      </c>
      <c r="G8" s="29">
        <v>10</v>
      </c>
      <c r="H8" s="29">
        <v>60</v>
      </c>
      <c r="I8" s="29">
        <v>16</v>
      </c>
      <c r="J8" s="29">
        <v>11</v>
      </c>
      <c r="K8" s="29">
        <v>5</v>
      </c>
      <c r="L8" s="29">
        <v>0</v>
      </c>
    </row>
    <row r="9" spans="1:12" ht="18" customHeight="1" x14ac:dyDescent="0.3">
      <c r="B9" s="30">
        <f t="shared" ca="1" si="0"/>
        <v>43689</v>
      </c>
      <c r="C9" s="31" t="s">
        <v>46</v>
      </c>
      <c r="D9" s="31" t="s">
        <v>51</v>
      </c>
      <c r="E9" s="29">
        <v>65</v>
      </c>
      <c r="F9" s="29">
        <v>0.2</v>
      </c>
      <c r="G9" s="29"/>
      <c r="H9" s="29"/>
      <c r="I9" s="29">
        <v>17.3</v>
      </c>
      <c r="J9" s="29">
        <v>0.3</v>
      </c>
      <c r="K9" s="29"/>
      <c r="L9" s="29"/>
    </row>
    <row r="10" spans="1:12" ht="18" customHeight="1" x14ac:dyDescent="0.3">
      <c r="B10" s="30">
        <f t="shared" ca="1" si="0"/>
        <v>43690</v>
      </c>
      <c r="C10" s="31" t="s">
        <v>47</v>
      </c>
      <c r="D10" s="31" t="s">
        <v>52</v>
      </c>
      <c r="E10" s="29">
        <v>220</v>
      </c>
      <c r="F10" s="29">
        <v>0.5</v>
      </c>
      <c r="G10" s="29"/>
      <c r="H10" s="29">
        <v>200</v>
      </c>
      <c r="I10" s="29">
        <v>30</v>
      </c>
      <c r="J10" s="29">
        <v>6</v>
      </c>
      <c r="K10" s="29">
        <v>4</v>
      </c>
      <c r="L10" s="29">
        <v>9</v>
      </c>
    </row>
    <row r="11" spans="1:12" ht="18" customHeight="1" x14ac:dyDescent="0.3">
      <c r="B11" s="30">
        <f t="shared" ca="1" si="0"/>
        <v>43691</v>
      </c>
      <c r="C11" s="31" t="s">
        <v>48</v>
      </c>
      <c r="D11" s="31" t="s">
        <v>53</v>
      </c>
      <c r="E11" s="29">
        <v>600</v>
      </c>
      <c r="F11" s="29">
        <v>0.5</v>
      </c>
      <c r="G11" s="29"/>
      <c r="H11" s="29">
        <v>300</v>
      </c>
      <c r="I11" s="29">
        <v>22</v>
      </c>
      <c r="J11" s="29">
        <v>9.8000000000000007</v>
      </c>
      <c r="K11" s="29"/>
      <c r="L11" s="29"/>
    </row>
    <row r="12" spans="1:12" ht="18" customHeight="1" x14ac:dyDescent="0.3">
      <c r="B12" s="30">
        <f t="shared" ca="1" si="0"/>
        <v>43692</v>
      </c>
      <c r="C12" s="31" t="s">
        <v>46</v>
      </c>
      <c r="D12" s="31" t="s">
        <v>54</v>
      </c>
      <c r="E12" s="29">
        <v>210</v>
      </c>
      <c r="F12" s="29">
        <v>20</v>
      </c>
      <c r="G12" s="29"/>
      <c r="H12" s="29"/>
      <c r="I12" s="29">
        <v>3</v>
      </c>
      <c r="J12" s="29">
        <v>5</v>
      </c>
      <c r="K12" s="29"/>
      <c r="L12" s="29">
        <v>3</v>
      </c>
    </row>
    <row r="13" spans="1:12" ht="18" customHeight="1" x14ac:dyDescent="0.3">
      <c r="B13" s="30">
        <f t="shared" ca="1" si="0"/>
        <v>43693</v>
      </c>
      <c r="C13" s="31" t="s">
        <v>45</v>
      </c>
      <c r="D13" s="31" t="s">
        <v>55</v>
      </c>
      <c r="E13" s="29">
        <v>220</v>
      </c>
      <c r="F13" s="29">
        <v>3</v>
      </c>
      <c r="G13" s="29"/>
      <c r="H13" s="29"/>
      <c r="I13" s="29">
        <v>29</v>
      </c>
      <c r="J13" s="29">
        <v>7</v>
      </c>
      <c r="K13" s="29"/>
      <c r="L13" s="29">
        <v>5</v>
      </c>
    </row>
    <row r="14" spans="1:12" ht="18" customHeight="1" x14ac:dyDescent="0.3">
      <c r="B14" s="30">
        <f t="shared" ca="1" si="0"/>
        <v>43694</v>
      </c>
      <c r="C14" s="31" t="s">
        <v>46</v>
      </c>
      <c r="D14" s="31" t="s">
        <v>56</v>
      </c>
      <c r="E14" s="29">
        <v>85</v>
      </c>
      <c r="F14" s="29">
        <v>0</v>
      </c>
      <c r="G14" s="29"/>
      <c r="H14" s="29">
        <v>0</v>
      </c>
      <c r="I14" s="29">
        <v>21</v>
      </c>
      <c r="J14" s="29">
        <v>1</v>
      </c>
      <c r="K14" s="29">
        <v>17</v>
      </c>
      <c r="L14" s="29">
        <v>4</v>
      </c>
    </row>
    <row r="15" spans="1:12" ht="18" customHeight="1" x14ac:dyDescent="0.3">
      <c r="B15" s="30">
        <f t="shared" ca="1" si="0"/>
        <v>43695</v>
      </c>
      <c r="C15" s="31" t="s">
        <v>47</v>
      </c>
      <c r="D15" s="31" t="s">
        <v>57</v>
      </c>
      <c r="E15" s="29">
        <v>340</v>
      </c>
      <c r="F15" s="29">
        <v>7</v>
      </c>
      <c r="G15" s="29">
        <v>3</v>
      </c>
      <c r="H15" s="29">
        <v>63</v>
      </c>
      <c r="I15" s="29">
        <v>1</v>
      </c>
      <c r="J15" s="29">
        <v>2</v>
      </c>
      <c r="K15" s="29"/>
      <c r="L15" s="29">
        <v>2</v>
      </c>
    </row>
    <row r="16" spans="1:12" ht="18" customHeight="1" x14ac:dyDescent="0.3">
      <c r="B16" s="30">
        <f t="shared" ca="1" si="0"/>
        <v>43696</v>
      </c>
      <c r="C16" s="31" t="s">
        <v>48</v>
      </c>
      <c r="D16" s="31" t="s">
        <v>58</v>
      </c>
      <c r="E16" s="29">
        <v>470</v>
      </c>
      <c r="F16" s="29">
        <v>4.07</v>
      </c>
      <c r="G16" s="29">
        <v>49</v>
      </c>
      <c r="H16" s="29">
        <v>460</v>
      </c>
      <c r="I16" s="29">
        <v>0.46</v>
      </c>
      <c r="J16" s="29">
        <v>23.71</v>
      </c>
      <c r="K16" s="29">
        <v>0.1</v>
      </c>
      <c r="L16" s="29"/>
    </row>
    <row r="17" spans="2:12" ht="18" customHeight="1" x14ac:dyDescent="0.3">
      <c r="B17" s="30">
        <f t="shared" ca="1" si="0"/>
        <v>43697</v>
      </c>
      <c r="C17" s="31" t="s">
        <v>48</v>
      </c>
      <c r="D17" s="31" t="s">
        <v>59</v>
      </c>
      <c r="E17" s="29">
        <v>220</v>
      </c>
      <c r="F17" s="29">
        <v>7</v>
      </c>
      <c r="G17" s="29"/>
      <c r="H17" s="29"/>
      <c r="I17" s="29">
        <v>5</v>
      </c>
      <c r="J17" s="29">
        <v>3</v>
      </c>
      <c r="K17" s="29"/>
      <c r="L17" s="29"/>
    </row>
    <row r="18" spans="2:12" ht="18" customHeight="1" x14ac:dyDescent="0.3">
      <c r="B18" s="30">
        <f t="shared" ca="1" si="0"/>
        <v>43698</v>
      </c>
      <c r="C18" s="31" t="s">
        <v>46</v>
      </c>
      <c r="D18" s="31" t="s">
        <v>60</v>
      </c>
      <c r="E18" s="29">
        <v>530</v>
      </c>
      <c r="F18" s="29">
        <v>24</v>
      </c>
      <c r="G18" s="29">
        <v>77.599999999999994</v>
      </c>
      <c r="H18" s="29">
        <v>317.7</v>
      </c>
      <c r="I18" s="29">
        <v>63.8</v>
      </c>
      <c r="J18" s="29">
        <v>0</v>
      </c>
      <c r="K18" s="29">
        <v>58</v>
      </c>
      <c r="L18" s="29">
        <v>1.5</v>
      </c>
    </row>
  </sheetData>
  <mergeCells count="4">
    <mergeCell ref="B6:C6"/>
    <mergeCell ref="B4:C5"/>
    <mergeCell ref="B1:C3"/>
    <mergeCell ref="D1:L2"/>
  </mergeCells>
  <phoneticPr fontId="1" type="noConversion"/>
  <conditionalFormatting sqref="E5:L5">
    <cfRule type="expression" dxfId="25" priority="8">
      <formula>AND($E$5&lt;&gt;SUM($E$8:$E$18),E$5&gt;E$4)</formula>
    </cfRule>
  </conditionalFormatting>
  <dataValidations count="9">
    <dataValidation allowBlank="1" showInputMessage="1" showErrorMessage="1" prompt="在此工作表中创建饮食记录。在“饮食记录”表中从单元格 B7 开始输入详细信息" sqref="A1" xr:uid="{00000000-0002-0000-0600-000000000000}"/>
    <dataValidation allowBlank="1" showInputMessage="1" showErrorMessage="1" prompt="此工作表的标题位于此单元格中，并且图像位于右侧单元格中" sqref="B1:C2" xr:uid="{00000000-0002-0000-0600-000001000000}"/>
    <dataValidation allowBlank="1" showInputMessage="1" showErrorMessage="1" prompt="在右侧单元格中设置营养目标" sqref="B4:C5" xr:uid="{00000000-0002-0000-0600-000002000000}"/>
    <dataValidation allowBlank="1" showInputMessage="1" showErrorMessage="1" prompt="在右侧单元格（单元格 E4 至 L4）中输入每日营养摄入量。将根据自定义表格标题在上方行中自动更新营养类型" sqref="D4" xr:uid="{00000000-0002-0000-0600-000003000000}"/>
    <dataValidation allowBlank="1" showInputMessage="1" showErrorMessage="1" prompt="在右侧单元格（单元格 E5 至L5）中自动计算营养摄入总量。" sqref="D5" xr:uid="{00000000-0002-0000-0600-000004000000}"/>
    <dataValidation allowBlank="1" showInputMessage="1" showErrorMessage="1" prompt="在此标题下的此列中输入日期。使用标题筛选器查找特定项" sqref="B7" xr:uid="{00000000-0002-0000-0600-000005000000}"/>
    <dataValidation allowBlank="1" showInputMessage="1" showErrorMessage="1" prompt="在此标题下的此列中餐食类型" sqref="C7" xr:uid="{00000000-0002-0000-0600-000006000000}"/>
    <dataValidation allowBlank="1" showInputMessage="1" showErrorMessage="1" prompt="在此标题下的此列中输入食品项" sqref="D7" xr:uid="{00000000-0002-0000-0600-000007000000}"/>
    <dataValidation allowBlank="1" showInputMessage="1" showErrorMessage="1" prompt="自定义此表格标题以跟踪此标题下的此列中的特定营养需求" sqref="E7:L7" xr:uid="{00000000-0002-0000-0600-000008000000}"/>
  </dataValidations>
  <printOptions horizontalCentered="1"/>
  <pageMargins left="0.25" right="0.25" top="0.75" bottom="0.75" header="0.3" footer="0.3"/>
  <pageSetup paperSize="9" scale="48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27</vt:i4>
      </vt:variant>
    </vt:vector>
  </HeadingPairs>
  <TitlesOfParts>
    <vt:vector size="34" baseType="lpstr">
      <vt:lpstr>体重跟踪表</vt:lpstr>
      <vt:lpstr>腰围跟踪表</vt:lpstr>
      <vt:lpstr>臂围跟踪表</vt:lpstr>
      <vt:lpstr>臀围跟踪表</vt:lpstr>
      <vt:lpstr>大腿围跟踪表</vt:lpstr>
      <vt:lpstr>活动记录</vt:lpstr>
      <vt:lpstr>饮食记录</vt:lpstr>
      <vt:lpstr>臂围跟踪表!Print_Titles</vt:lpstr>
      <vt:lpstr>大腿围跟踪表!Print_Titles</vt:lpstr>
      <vt:lpstr>活动记录!Print_Titles</vt:lpstr>
      <vt:lpstr>体重跟踪表!Print_Titles</vt:lpstr>
      <vt:lpstr>臀围跟踪表!Print_Titles</vt:lpstr>
      <vt:lpstr>腰围跟踪表!Print_Titles</vt:lpstr>
      <vt:lpstr>饮食记录!Print_Titles</vt:lpstr>
      <vt:lpstr>查找日期</vt:lpstr>
      <vt:lpstr>体重跟踪表!当前体重</vt:lpstr>
      <vt:lpstr>体重跟踪表!度量单位</vt:lpstr>
      <vt:lpstr>类别1</vt:lpstr>
      <vt:lpstr>类别2</vt:lpstr>
      <vt:lpstr>类别3</vt:lpstr>
      <vt:lpstr>类别4</vt:lpstr>
      <vt:lpstr>类别5</vt:lpstr>
      <vt:lpstr>目标1</vt:lpstr>
      <vt:lpstr>目标1标签</vt:lpstr>
      <vt:lpstr>目标2</vt:lpstr>
      <vt:lpstr>目标2标签</vt:lpstr>
      <vt:lpstr>目标3</vt:lpstr>
      <vt:lpstr>目标3标签</vt:lpstr>
      <vt:lpstr>目标4</vt:lpstr>
      <vt:lpstr>目标4标签</vt:lpstr>
      <vt:lpstr>体重跟踪表!目标体重</vt:lpstr>
      <vt:lpstr>体重跟踪表!身高</vt:lpstr>
      <vt:lpstr>体重跟踪表!体重标签</vt:lpstr>
      <vt:lpstr>体重跟踪表!性别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2018-03-21T12:20:36Z</dcterms:created>
  <dcterms:modified xsi:type="dcterms:W3CDTF">2019-07-04T09:28:24Z</dcterms:modified>
</cp:coreProperties>
</file>