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/>
  <bookViews>
    <workbookView xWindow="0" yWindow="0" windowWidth="25200" windowHeight="12570" tabRatio="350"/>
  </bookViews>
  <sheets>
    <sheet name="Ngân sách 18 Giai đoạn" sheetId="2" r:id="rId1"/>
  </sheets>
  <definedNames>
    <definedName name="DayInterval">'Ngân sách 18 Giai đoạn'!$L$2</definedName>
    <definedName name="EndDate">'Ngân sách 18 Giai đoạn'!$N$2</definedName>
    <definedName name="_xlnm.Print_Titles" localSheetId="0">'Ngân sách 18 Giai đoạn'!$5:$5</definedName>
    <definedName name="StartDate">'Ngân sách 18 Giai đoạn'!$H$2</definedName>
  </definedNames>
  <calcPr calcId="152511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C5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N2" i="2" l="1"/>
  <c r="O26" i="2" l="1"/>
  <c r="P26" i="2"/>
  <c r="Q26" i="2"/>
  <c r="R26" i="2"/>
  <c r="S26" i="2"/>
  <c r="T26" i="2"/>
  <c r="U9" i="2" l="1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D12" i="2"/>
  <c r="E12" i="2"/>
  <c r="E6" i="2" s="1"/>
  <c r="F12" i="2"/>
  <c r="G12" i="2"/>
  <c r="G6" i="2" s="1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M6" i="2" l="1"/>
  <c r="K6" i="2"/>
  <c r="C6" i="2"/>
  <c r="I6" i="2"/>
  <c r="N6" i="2"/>
  <c r="L6" i="2"/>
  <c r="J6" i="2"/>
  <c r="H6" i="2"/>
  <c r="F6" i="2"/>
  <c r="D6" i="2"/>
  <c r="U26" i="2"/>
  <c r="U12" i="2"/>
  <c r="T6" i="2"/>
  <c r="U6" i="2" l="1"/>
</calcChain>
</file>

<file path=xl/sharedStrings.xml><?xml version="1.0" encoding="utf-8"?>
<sst xmlns="http://schemas.openxmlformats.org/spreadsheetml/2006/main" count="26" uniqueCount="26">
  <si>
    <t>INTERNET</t>
  </si>
  <si>
    <t>ngân sách công ty</t>
  </si>
  <si>
    <t>NGÀY BẮT ĐẦU</t>
  </si>
  <si>
    <t>ĐỘ DÀI GIAI ĐOẠN (TÍNH THEO NGÀY)</t>
  </si>
  <si>
    <t>THU NHẬP RÒNG</t>
  </si>
  <si>
    <t>thu nhập</t>
  </si>
  <si>
    <t>KHOẢN MỤC THU NHẬP 1</t>
  </si>
  <si>
    <t>KHOẢN MỤC THU NHẬP 2</t>
  </si>
  <si>
    <t>KHOẢN MỤC THU NHẬP 3</t>
  </si>
  <si>
    <t>TỔNG THU NHẬP</t>
  </si>
  <si>
    <t>chi phí</t>
  </si>
  <si>
    <t>LƯƠNG</t>
  </si>
  <si>
    <t>THUÊ NHÀ</t>
  </si>
  <si>
    <t>TIỀN ĐIỆN</t>
  </si>
  <si>
    <t>TIỀN ĐIỆN THOẠI</t>
  </si>
  <si>
    <t>TIỀN NƯỚC</t>
  </si>
  <si>
    <t>TIỀN GAS</t>
  </si>
  <si>
    <t>TIỀN ĐỔ RÁC</t>
  </si>
  <si>
    <t>TRUYỀN HÌNH CÁP</t>
  </si>
  <si>
    <t>VĂN PHÒNG PHẨM</t>
  </si>
  <si>
    <t>BẢO HIỂM</t>
  </si>
  <si>
    <t xml:space="preserve">TỔNG CỘNG </t>
  </si>
  <si>
    <t>XU HƯỚNG</t>
  </si>
  <si>
    <t xml:space="preserve"> </t>
  </si>
  <si>
    <t>TỔNG CHI PHÍ</t>
  </si>
  <si>
    <t>NGÀY KẾT THÚC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</si>
</sst>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$-409]d\-mmm;@"/>
    <numFmt numFmtId="166" formatCode="@_)"/>
    <numFmt numFmtId="167" formatCode="_-* #,##0\ [$₫-42A]_-;\-* #,##0\ [$₫-42A]_-;_-* &quot;-&quot;??\ [$₫-42A]_-;_-@_-"/>
    <numFmt numFmtId="168" formatCode="_(* #,##0_);_(* \(#,##0\);_(* &quot;-&quot;??_);_(@_)"/>
  </numFmts>
  <fonts count="13" x14ac:knownFonts="1">
    <font>
      <sz val="10"/>
      <color theme="4" tint="0.79998168889431442"/>
      <name val="Calibri"/>
      <family val="2"/>
      <scheme val="minor"/>
    </font>
    <font>
      <sz val="10"/>
      <name val="Arial"/>
      <family val="2"/>
    </font>
    <font>
      <b/>
      <i/>
      <sz val="32"/>
      <color theme="4" tint="0.79995117038483843"/>
      <name val="Georgia"/>
      <family val="2"/>
      <scheme val="major"/>
    </font>
    <font>
      <b/>
      <sz val="11"/>
      <color theme="4" tint="0.79998168889431442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32"/>
      <color theme="4" tint="0.79995117038483843"/>
      <name val="Times New Roman"/>
      <family val="1"/>
      <charset val="163"/>
    </font>
    <font>
      <sz val="10"/>
      <color theme="4" tint="0.79998168889431442"/>
      <name val="Times New Roman"/>
      <family val="1"/>
      <charset val="163"/>
    </font>
    <font>
      <sz val="9"/>
      <color theme="4" tint="0.79998168889431442"/>
      <name val="Times New Roman"/>
      <family val="1"/>
      <charset val="163"/>
    </font>
    <font>
      <b/>
      <sz val="11"/>
      <color theme="4" tint="-0.499984740745262"/>
      <name val="Times New Roman"/>
      <family val="1"/>
      <charset val="163"/>
    </font>
    <font>
      <b/>
      <sz val="11"/>
      <color theme="3"/>
      <name val="Times New Roman"/>
      <family val="1"/>
      <charset val="163"/>
    </font>
    <font>
      <b/>
      <sz val="14"/>
      <color theme="4" tint="-0.499984740745262"/>
      <name val="Times New Roman"/>
      <family val="1"/>
      <charset val="163"/>
    </font>
    <font>
      <sz val="11"/>
      <color theme="4" tint="-0.499984740745262"/>
      <name val="Times New Roman"/>
      <family val="1"/>
      <charset val="163"/>
    </font>
    <font>
      <b/>
      <i/>
      <sz val="16"/>
      <color theme="4" tint="0.7999816888943144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</borders>
  <cellStyleXfs count="3">
    <xf numFmtId="0" fontId="0" fillId="2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2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/>
    <xf numFmtId="0" fontId="5" fillId="2" borderId="0" xfId="2" applyFont="1" applyFill="1" applyAlignment="1"/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5"/>
    </xf>
    <xf numFmtId="0" fontId="7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Border="1"/>
    <xf numFmtId="0" fontId="10" fillId="3" borderId="0" xfId="0" applyFont="1" applyFill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indent="2"/>
    </xf>
    <xf numFmtId="0" fontId="6" fillId="2" borderId="0" xfId="0" applyFont="1" applyFill="1" applyBorder="1"/>
    <xf numFmtId="167" fontId="6" fillId="2" borderId="0" xfId="1" applyNumberFormat="1" applyFont="1" applyFill="1" applyBorder="1"/>
    <xf numFmtId="167" fontId="6" fillId="2" borderId="0" xfId="0" applyNumberFormat="1" applyFont="1" applyFill="1" applyBorder="1"/>
    <xf numFmtId="168" fontId="6" fillId="2" borderId="0" xfId="1" applyNumberFormat="1" applyFont="1" applyFill="1" applyBorder="1"/>
    <xf numFmtId="168" fontId="6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3" fontId="6" fillId="2" borderId="0" xfId="1" applyNumberFormat="1" applyFont="1" applyFill="1" applyBorder="1"/>
    <xf numFmtId="4" fontId="6" fillId="2" borderId="0" xfId="1" applyNumberFormat="1" applyFont="1" applyFill="1" applyBorder="1"/>
    <xf numFmtId="3" fontId="6" fillId="2" borderId="0" xfId="0" applyNumberFormat="1" applyFont="1" applyFill="1" applyBorder="1"/>
    <xf numFmtId="4" fontId="6" fillId="2" borderId="0" xfId="0" applyNumberFormat="1" applyFont="1" applyFill="1" applyBorder="1"/>
    <xf numFmtId="0" fontId="6" fillId="2" borderId="0" xfId="0" applyFont="1" applyFill="1" applyBorder="1" applyAlignment="1"/>
  </cellXfs>
  <cellStyles count="3">
    <cellStyle name="Bình thường" xfId="0" builtinId="0" customBuiltin="1"/>
    <cellStyle name="Tiền tệ" xfId="1" builtinId="4"/>
    <cellStyle name="Tiêu đề" xfId="2" builtinId="15" customBuiltin="1"/>
  </cellStyles>
  <dxfs count="133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3" formatCode="#,##0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numFmt numFmtId="167" formatCode="_-* #,##0\ [$₫-42A]_-;\-* #,##0\ [$₫-42A]_-;_-* &quot;-&quot;??\ [$₫-42A]_-;_-@_-"/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7" formatCode="_-* #,##0\ [$₫-42A]_-;\-* #,##0\ [$₫-42A]_-;_-* &quot;-&quot;??\ [$₫-42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imes New Roman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Khung viền tiêu đề" descr="&quot;&quot;" title="Viền"/>
        <xdr:cNvGrpSpPr/>
      </xdr:nvGrpSpPr>
      <xdr:grpSpPr>
        <a:xfrm>
          <a:off x="0" y="823383"/>
          <a:ext cx="22041908" cy="60326"/>
          <a:chOff x="0" y="825500"/>
          <a:chExt cx="22129750" cy="59267"/>
        </a:xfrm>
      </xdr:grpSpPr>
      <xdr:cxnSp macro="">
        <xdr:nvCxnSpPr>
          <xdr:cNvPr id="5" name="Đường kẻ mảnh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Đường kẻ đậm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comeTable" displayName="IncomeTable" ref="B9:V12" headerRowCount="0" totalsRowCount="1" headerRowDxfId="47" dataDxfId="45" totalsRowDxfId="46">
  <tableColumns count="21">
    <tableColumn id="1" name="Income" totalsRowLabel="TỔNG THU NHẬP" headerRowDxfId="131" dataDxfId="89" totalsRowDxfId="88"/>
    <tableColumn id="6" name="Week 1" totalsRowFunction="sum" headerRowDxfId="130" dataDxfId="87" totalsRowDxfId="86"/>
    <tableColumn id="7" name="Week 2" totalsRowFunction="sum" headerRowDxfId="129" dataDxfId="85" totalsRowDxfId="84"/>
    <tableColumn id="8" name="Week 3" totalsRowFunction="sum" headerRowDxfId="128" dataDxfId="83" totalsRowDxfId="82"/>
    <tableColumn id="9" name="Week 4" totalsRowFunction="sum" headerRowDxfId="127" dataDxfId="81" totalsRowDxfId="80"/>
    <tableColumn id="10" name="Week 5" totalsRowFunction="sum" headerRowDxfId="126" dataDxfId="79" totalsRowDxfId="78"/>
    <tableColumn id="11" name="Week 6" totalsRowFunction="sum" headerRowDxfId="125" dataDxfId="77" totalsRowDxfId="76"/>
    <tableColumn id="12" name="Week 7" totalsRowFunction="sum" headerRowDxfId="124" dataDxfId="75" totalsRowDxfId="74"/>
    <tableColumn id="13" name="Week 8" totalsRowFunction="sum" headerRowDxfId="123" dataDxfId="73" totalsRowDxfId="72"/>
    <tableColumn id="14" name="Week 9" totalsRowFunction="sum" headerRowDxfId="122" dataDxfId="71" totalsRowDxfId="70"/>
    <tableColumn id="15" name="Week 10" totalsRowFunction="sum" headerRowDxfId="121" dataDxfId="69" totalsRowDxfId="68"/>
    <tableColumn id="16" name="Week 11" totalsRowFunction="sum" headerRowDxfId="120" dataDxfId="67" totalsRowDxfId="66"/>
    <tableColumn id="17" name="Week 12" totalsRowFunction="sum" headerRowDxfId="119" dataDxfId="65" totalsRowDxfId="64"/>
    <tableColumn id="18" name="Week 13" totalsRowFunction="sum" headerRowDxfId="118" dataDxfId="63" totalsRowDxfId="62"/>
    <tableColumn id="19" name="Week 14" totalsRowFunction="sum" headerRowDxfId="117" dataDxfId="61" totalsRowDxfId="60"/>
    <tableColumn id="20" name="Week 15" totalsRowFunction="sum" headerRowDxfId="116" dataDxfId="59" totalsRowDxfId="58"/>
    <tableColumn id="21" name="Week 16" totalsRowFunction="sum" headerRowDxfId="115" dataDxfId="57" totalsRowDxfId="56"/>
    <tableColumn id="22" name="Week 17" totalsRowFunction="sum" headerRowDxfId="114" dataDxfId="55" totalsRowDxfId="54"/>
    <tableColumn id="23" name="Week 18" totalsRowFunction="sum" headerRowDxfId="113" dataDxfId="53" totalsRowDxfId="52"/>
    <tableColumn id="24" name="Total" totalsRowFunction="sum" headerRowDxfId="112" dataDxfId="51" totalsRowDxfId="50">
      <calculatedColumnFormula>SUM(IncomeTable[[#This Row],[Week 1]:[Week 18]])</calculatedColumnFormula>
    </tableColumn>
    <tableColumn id="25" name="Column1" headerRowDxfId="111" dataDxfId="49" totalsRowDxfId="48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Bảng thu nhập" altTextSummary="Tóm tắt thu nhập trong 18 giai đoạn, chẳng hạn như mỗi giai đoạn 14 ngày."/>
    </ext>
  </extLst>
</table>
</file>

<file path=xl/tables/table2.xml><?xml version="1.0" encoding="utf-8"?>
<table xmlns="http://schemas.openxmlformats.org/spreadsheetml/2006/main" id="3" name="ExpensesTable" displayName="ExpensesTable" ref="B15:V26" headerRowCount="0" totalsRowCount="1" headerRowDxfId="2" dataDxfId="0" totalsRowDxfId="1">
  <tableColumns count="21">
    <tableColumn id="1" name="Expense" totalsRowLabel="TỔNG CHI PHÍ" headerRowDxfId="110" dataDxfId="44" totalsRowDxfId="43"/>
    <tableColumn id="4" name="Week 1" totalsRowFunction="sum" headerRowDxfId="109" dataDxfId="42" totalsRowDxfId="41"/>
    <tableColumn id="5" name="Week 2" totalsRowFunction="sum" headerRowDxfId="108" dataDxfId="40" totalsRowDxfId="39"/>
    <tableColumn id="6" name="Week 3" totalsRowFunction="sum" headerRowDxfId="107" dataDxfId="38" totalsRowDxfId="37"/>
    <tableColumn id="7" name="Week 4" totalsRowFunction="sum" headerRowDxfId="106" dataDxfId="36" totalsRowDxfId="35"/>
    <tableColumn id="8" name="Week 5" totalsRowFunction="sum" headerRowDxfId="105" dataDxfId="34" totalsRowDxfId="33"/>
    <tableColumn id="9" name="Week 6" totalsRowFunction="sum" headerRowDxfId="104" dataDxfId="32" totalsRowDxfId="31"/>
    <tableColumn id="10" name="Week 7" totalsRowFunction="sum" headerRowDxfId="103" dataDxfId="30" totalsRowDxfId="29"/>
    <tableColumn id="11" name="Week 8" totalsRowFunction="sum" headerRowDxfId="102" dataDxfId="28" totalsRowDxfId="27"/>
    <tableColumn id="12" name="Week 9" totalsRowFunction="sum" headerRowDxfId="101" dataDxfId="26" totalsRowDxfId="25"/>
    <tableColumn id="13" name="Week 10" totalsRowFunction="sum" headerRowDxfId="100" dataDxfId="24" totalsRowDxfId="23"/>
    <tableColumn id="14" name="Week 11" totalsRowFunction="sum" headerRowDxfId="99" dataDxfId="22" totalsRowDxfId="21"/>
    <tableColumn id="15" name="Week 12" totalsRowFunction="sum" headerRowDxfId="98" dataDxfId="20" totalsRowDxfId="19"/>
    <tableColumn id="16" name="Week 13" totalsRowFunction="sum" headerRowDxfId="97" dataDxfId="18" totalsRowDxfId="17"/>
    <tableColumn id="17" name="Week 14" totalsRowFunction="sum" headerRowDxfId="96" dataDxfId="16" totalsRowDxfId="15"/>
    <tableColumn id="18" name="Week 15" totalsRowFunction="sum" headerRowDxfId="95" dataDxfId="14" totalsRowDxfId="13"/>
    <tableColumn id="19" name="Week 16" totalsRowFunction="sum" headerRowDxfId="94" dataDxfId="12" totalsRowDxfId="11"/>
    <tableColumn id="20" name="Week 17" totalsRowFunction="sum" headerRowDxfId="93" dataDxfId="10" totalsRowDxfId="9"/>
    <tableColumn id="21" name="Week 18" totalsRowFunction="sum" headerRowDxfId="92" dataDxfId="8" totalsRowDxfId="7"/>
    <tableColumn id="22" name="Total" totalsRowFunction="sum" headerRowDxfId="91" dataDxfId="6" totalsRowDxfId="5">
      <calculatedColumnFormula>SUM(ExpensesTable[[#This Row],[Week 1]:[Week 18]])</calculatedColumnFormula>
    </tableColumn>
    <tableColumn id="23" name="Column1" headerRowDxfId="90" dataDxfId="4" totalsRowDxfId="3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Bảng chi phí" altTextSummary="Tóm tắt chi phí cho 18 giai đoạn, chẳng hạn như mỗi giai đoạn có 14 ngày._x000d__x000a_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30"/>
  <sheetViews>
    <sheetView showGridLines="0" tabSelected="1" zoomScaleNormal="100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2" customWidth="1"/>
    <col min="2" max="2" width="49.7109375" style="2" customWidth="1"/>
    <col min="3" max="3" width="13.28515625" style="2" customWidth="1"/>
    <col min="4" max="5" width="13.28515625" style="18" customWidth="1"/>
    <col min="6" max="9" width="13.28515625" style="2" customWidth="1"/>
    <col min="10" max="10" width="14.5703125" style="2" customWidth="1"/>
    <col min="11" max="20" width="13.28515625" style="2" customWidth="1"/>
    <col min="21" max="21" width="15.5703125" style="2" customWidth="1"/>
    <col min="22" max="22" width="22.28515625" style="2" customWidth="1"/>
    <col min="23" max="23" width="3.28515625" style="5" customWidth="1"/>
    <col min="24" max="16384" width="9.140625" style="2"/>
  </cols>
  <sheetData>
    <row r="1" spans="1:23" ht="28.5" customHeight="1" x14ac:dyDescent="0.5">
      <c r="B1" s="3" t="s">
        <v>1</v>
      </c>
      <c r="C1" s="3"/>
      <c r="D1" s="3"/>
      <c r="E1" s="3"/>
      <c r="F1" s="4"/>
      <c r="G1" s="4"/>
    </row>
    <row r="2" spans="1:23" s="5" customFormat="1" ht="18" customHeight="1" x14ac:dyDescent="0.2">
      <c r="B2" s="3"/>
      <c r="C2" s="3"/>
      <c r="D2" s="3"/>
      <c r="E2" s="3"/>
      <c r="G2" s="6" t="s">
        <v>2</v>
      </c>
      <c r="H2" s="7">
        <v>40544</v>
      </c>
      <c r="I2" s="8" t="s">
        <v>3</v>
      </c>
      <c r="J2" s="9"/>
      <c r="L2" s="10">
        <v>14</v>
      </c>
      <c r="M2" s="6" t="s">
        <v>25</v>
      </c>
      <c r="N2" s="7" t="str">
        <f>TEXT(T4,"mm/dd/yyyy")</f>
        <v>08/26/2012</v>
      </c>
    </row>
    <row r="3" spans="1:23" s="11" customFormat="1" ht="21.75" customHeight="1" x14ac:dyDescent="0.2">
      <c r="W3" s="12"/>
    </row>
    <row r="4" spans="1:23" ht="15.75" customHeight="1" x14ac:dyDescent="0.2">
      <c r="C4" s="13" t="str">
        <f>UPPER(TEXT(H2,"dd-mm"))</f>
        <v>01-01</v>
      </c>
      <c r="D4" s="14" t="str">
        <f t="shared" ref="D4:T4" si="0">UPPER(TEXT(C4+DayInterval,"dd-mm"))</f>
        <v>15-01</v>
      </c>
      <c r="E4" s="14" t="str">
        <f t="shared" si="0"/>
        <v>29-01</v>
      </c>
      <c r="F4" s="13" t="str">
        <f t="shared" si="0"/>
        <v>12-02</v>
      </c>
      <c r="G4" s="13" t="str">
        <f t="shared" si="0"/>
        <v>26-02</v>
      </c>
      <c r="H4" s="13" t="str">
        <f t="shared" si="0"/>
        <v>11-03</v>
      </c>
      <c r="I4" s="13" t="str">
        <f t="shared" si="0"/>
        <v>25-03</v>
      </c>
      <c r="J4" s="13" t="str">
        <f t="shared" si="0"/>
        <v>08-04</v>
      </c>
      <c r="K4" s="13" t="str">
        <f t="shared" si="0"/>
        <v>22-04</v>
      </c>
      <c r="L4" s="13" t="str">
        <f t="shared" si="0"/>
        <v>06-05</v>
      </c>
      <c r="M4" s="13" t="str">
        <f t="shared" si="0"/>
        <v>20-05</v>
      </c>
      <c r="N4" s="13" t="str">
        <f t="shared" si="0"/>
        <v>03-06</v>
      </c>
      <c r="O4" s="13" t="str">
        <f t="shared" si="0"/>
        <v>17-06</v>
      </c>
      <c r="P4" s="13" t="str">
        <f t="shared" si="0"/>
        <v>01-07</v>
      </c>
      <c r="Q4" s="13" t="str">
        <f t="shared" si="0"/>
        <v>15-07</v>
      </c>
      <c r="R4" s="13" t="str">
        <f t="shared" si="0"/>
        <v>29-07</v>
      </c>
      <c r="S4" s="13" t="str">
        <f t="shared" si="0"/>
        <v>12-08</v>
      </c>
      <c r="T4" s="13" t="str">
        <f t="shared" si="0"/>
        <v>26-08</v>
      </c>
    </row>
    <row r="5" spans="1:23" s="15" customFormat="1" ht="20.25" customHeight="1" x14ac:dyDescent="0.2">
      <c r="C5" s="16" t="str">
        <f>UPPER(TEXT(C4,"dd-mmm"))</f>
        <v>01-THG1</v>
      </c>
      <c r="D5" s="16" t="str">
        <f t="shared" ref="D5:T5" si="1">UPPER(TEXT(D4,"dd-mmm"))</f>
        <v>15-THG1</v>
      </c>
      <c r="E5" s="16" t="str">
        <f t="shared" si="1"/>
        <v>29-THG1</v>
      </c>
      <c r="F5" s="16" t="str">
        <f t="shared" si="1"/>
        <v>12-THG2</v>
      </c>
      <c r="G5" s="16" t="str">
        <f t="shared" si="1"/>
        <v>26-THG2</v>
      </c>
      <c r="H5" s="16" t="str">
        <f t="shared" si="1"/>
        <v>11-THG3</v>
      </c>
      <c r="I5" s="16" t="str">
        <f t="shared" si="1"/>
        <v>25-THG3</v>
      </c>
      <c r="J5" s="16" t="str">
        <f t="shared" si="1"/>
        <v>08-THG4</v>
      </c>
      <c r="K5" s="16" t="str">
        <f t="shared" si="1"/>
        <v>22-THG4</v>
      </c>
      <c r="L5" s="16" t="str">
        <f t="shared" si="1"/>
        <v>06-THG5</v>
      </c>
      <c r="M5" s="16" t="str">
        <f t="shared" si="1"/>
        <v>20-THG5</v>
      </c>
      <c r="N5" s="16" t="str">
        <f t="shared" si="1"/>
        <v>03-THG6</v>
      </c>
      <c r="O5" s="16" t="str">
        <f t="shared" si="1"/>
        <v>17-THG6</v>
      </c>
      <c r="P5" s="16" t="str">
        <f t="shared" si="1"/>
        <v>01-THG7</v>
      </c>
      <c r="Q5" s="16" t="str">
        <f t="shared" si="1"/>
        <v>15-THG7</v>
      </c>
      <c r="R5" s="16" t="str">
        <f t="shared" si="1"/>
        <v>29-THG7</v>
      </c>
      <c r="S5" s="16" t="str">
        <f t="shared" si="1"/>
        <v>12-THG8</v>
      </c>
      <c r="T5" s="16" t="str">
        <f t="shared" si="1"/>
        <v>26-THG8</v>
      </c>
      <c r="U5" s="17" t="s">
        <v>21</v>
      </c>
      <c r="V5" s="1" t="s">
        <v>22</v>
      </c>
      <c r="W5" s="5"/>
    </row>
    <row r="6" spans="1:23" s="18" customFormat="1" ht="21.75" customHeight="1" x14ac:dyDescent="0.2">
      <c r="B6" s="19" t="s">
        <v>4</v>
      </c>
      <c r="C6" s="20">
        <f>IncomeTable[[#Totals],[Week 1]]-ExpensesTable[[#Totals],[Week 1]]</f>
        <v>-5611550</v>
      </c>
      <c r="D6" s="20">
        <f>IncomeTable[[#Totals],[Week 2]]-ExpensesTable[[#Totals],[Week 2]]</f>
        <v>-5848070</v>
      </c>
      <c r="E6" s="20">
        <f>IncomeTable[[#Totals],[Week 3]]-ExpensesTable[[#Totals],[Week 3]]</f>
        <v>-6385246</v>
      </c>
      <c r="F6" s="20">
        <f>IncomeTable[[#Totals],[Week 4]]-ExpensesTable[[#Totals],[Week 4]]</f>
        <v>-5937450</v>
      </c>
      <c r="G6" s="20">
        <f>IncomeTable[[#Totals],[Week 5]]-ExpensesTable[[#Totals],[Week 5]]</f>
        <v>-6368523</v>
      </c>
      <c r="H6" s="20">
        <f>IncomeTable[[#Totals],[Week 6]]-ExpensesTable[[#Totals],[Week 6]]</f>
        <v>-6736953</v>
      </c>
      <c r="I6" s="20">
        <f>IncomeTable[[#Totals],[Week 7]]-ExpensesTable[[#Totals],[Week 7]]</f>
        <v>-6622100</v>
      </c>
      <c r="J6" s="20">
        <f>IncomeTable[[#Totals],[Week 8]]-ExpensesTable[[#Totals],[Week 8]]</f>
        <v>0</v>
      </c>
      <c r="K6" s="20">
        <f>IncomeTable[[#Totals],[Week 9]]-ExpensesTable[[#Totals],[Week 9]]</f>
        <v>0</v>
      </c>
      <c r="L6" s="20">
        <f>IncomeTable[[#Totals],[Week 10]]-ExpensesTable[[#Totals],[Week 10]]</f>
        <v>0</v>
      </c>
      <c r="M6" s="20">
        <f>IncomeTable[[#Totals],[Week 11]]-ExpensesTable[[#Totals],[Week 11]]</f>
        <v>0</v>
      </c>
      <c r="N6" s="20">
        <f>IncomeTable[[#Totals],[Week 12]]-ExpensesTable[[#Totals],[Week 12]]</f>
        <v>0</v>
      </c>
      <c r="O6" s="20">
        <f>IncomeTable[[#Totals],[Week 13]]-ExpensesTable[[#Totals],[Week 13]]</f>
        <v>0</v>
      </c>
      <c r="P6" s="20">
        <f>IncomeTable[[#Totals],[Week 14]]-ExpensesTable[[#Totals],[Week 14]]</f>
        <v>0</v>
      </c>
      <c r="Q6" s="20">
        <f>IncomeTable[[#Totals],[Week 15]]-ExpensesTable[[#Totals],[Week 15]]</f>
        <v>0</v>
      </c>
      <c r="R6" s="20">
        <f>IncomeTable[[#Totals],[Week 16]]-ExpensesTable[[#Totals],[Week 16]]</f>
        <v>0</v>
      </c>
      <c r="S6" s="20">
        <f>IncomeTable[[#Totals],[Week 17]]-ExpensesTable[[#Totals],[Week 17]]</f>
        <v>0</v>
      </c>
      <c r="T6" s="20">
        <f>IncomeTable[[#Totals],[Week 18]]-ExpensesTable[[#Totals],[Week 18]]</f>
        <v>0</v>
      </c>
      <c r="U6" s="20">
        <f>IncomeTable[[#Totals],[Total]]-ExpensesTable[[#Totals],[Total]]</f>
        <v>-43509892</v>
      </c>
      <c r="V6" s="21"/>
      <c r="W6" s="5"/>
    </row>
    <row r="8" spans="1:23" ht="20.25" x14ac:dyDescent="0.3">
      <c r="A8" s="22" t="s">
        <v>5</v>
      </c>
      <c r="D8" s="2"/>
      <c r="E8" s="2"/>
    </row>
    <row r="9" spans="1:23" ht="18" customHeight="1" x14ac:dyDescent="0.2">
      <c r="B9" s="23" t="s">
        <v>6</v>
      </c>
      <c r="C9" s="24">
        <v>3000</v>
      </c>
      <c r="D9" s="24">
        <v>3500</v>
      </c>
      <c r="E9" s="24">
        <v>2978</v>
      </c>
      <c r="F9" s="24">
        <v>3384</v>
      </c>
      <c r="G9" s="24">
        <v>2858</v>
      </c>
      <c r="H9" s="24">
        <v>2809</v>
      </c>
      <c r="I9" s="24">
        <v>3220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>
        <f>SUM(IncomeTable[[#This Row],[Week 1]:[Week 18]])</f>
        <v>21749</v>
      </c>
      <c r="V9" s="23"/>
    </row>
    <row r="10" spans="1:23" ht="18" customHeight="1" x14ac:dyDescent="0.2">
      <c r="B10" s="23" t="s">
        <v>7</v>
      </c>
      <c r="C10" s="26">
        <v>1150</v>
      </c>
      <c r="D10" s="26">
        <v>1200</v>
      </c>
      <c r="E10" s="26">
        <v>1144</v>
      </c>
      <c r="F10" s="26">
        <v>1400</v>
      </c>
      <c r="G10" s="26">
        <v>1358</v>
      </c>
      <c r="H10" s="26">
        <v>1154</v>
      </c>
      <c r="I10" s="26">
        <v>1245</v>
      </c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>
        <f>SUM(IncomeTable[[#This Row],[Week 1]:[Week 18]])</f>
        <v>8651</v>
      </c>
      <c r="V10" s="23"/>
    </row>
    <row r="11" spans="1:23" ht="18" customHeight="1" x14ac:dyDescent="0.2">
      <c r="B11" s="23" t="s">
        <v>8</v>
      </c>
      <c r="C11" s="26">
        <v>300</v>
      </c>
      <c r="D11" s="26">
        <v>350</v>
      </c>
      <c r="E11" s="26">
        <v>392</v>
      </c>
      <c r="F11" s="26">
        <v>326</v>
      </c>
      <c r="G11" s="26">
        <v>381</v>
      </c>
      <c r="H11" s="26">
        <v>364</v>
      </c>
      <c r="I11" s="26">
        <v>315</v>
      </c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7"/>
      <c r="U11" s="27">
        <f>SUM(IncomeTable[[#This Row],[Week 1]:[Week 18]])</f>
        <v>2428</v>
      </c>
      <c r="V11" s="23"/>
    </row>
    <row r="12" spans="1:23" ht="18.75" customHeight="1" x14ac:dyDescent="0.2">
      <c r="B12" s="23" t="s">
        <v>9</v>
      </c>
      <c r="C12" s="25">
        <f>SUBTOTAL(109,IncomeTable[Week 1])</f>
        <v>4450</v>
      </c>
      <c r="D12" s="25">
        <f>SUBTOTAL(109,IncomeTable[Week 2])</f>
        <v>5050</v>
      </c>
      <c r="E12" s="25">
        <f>SUBTOTAL(109,IncomeTable[Week 3])</f>
        <v>4514</v>
      </c>
      <c r="F12" s="25">
        <f>SUBTOTAL(109,IncomeTable[Week 4])</f>
        <v>5110</v>
      </c>
      <c r="G12" s="25">
        <f>SUBTOTAL(109,IncomeTable[Week 5])</f>
        <v>4597</v>
      </c>
      <c r="H12" s="25">
        <f>SUBTOTAL(109,IncomeTable[Week 6])</f>
        <v>4327</v>
      </c>
      <c r="I12" s="25">
        <f>SUBTOTAL(109,IncomeTable[Week 7])</f>
        <v>4780</v>
      </c>
      <c r="J12" s="25">
        <f>SUBTOTAL(109,IncomeTable[Week 8])</f>
        <v>0</v>
      </c>
      <c r="K12" s="25">
        <f>SUBTOTAL(109,IncomeTable[Week 9])</f>
        <v>0</v>
      </c>
      <c r="L12" s="25">
        <f>SUBTOTAL(109,IncomeTable[Week 10])</f>
        <v>0</v>
      </c>
      <c r="M12" s="25">
        <f>SUBTOTAL(109,IncomeTable[Week 11])</f>
        <v>0</v>
      </c>
      <c r="N12" s="25">
        <f>SUBTOTAL(109,IncomeTable[Week 12])</f>
        <v>0</v>
      </c>
      <c r="O12" s="25">
        <f>SUBTOTAL(109,IncomeTable[Week 13])</f>
        <v>0</v>
      </c>
      <c r="P12" s="25">
        <f>SUBTOTAL(109,IncomeTable[Week 14])</f>
        <v>0</v>
      </c>
      <c r="Q12" s="25">
        <f>SUBTOTAL(109,IncomeTable[Week 15])</f>
        <v>0</v>
      </c>
      <c r="R12" s="25">
        <f>SUBTOTAL(109,IncomeTable[Week 16])</f>
        <v>0</v>
      </c>
      <c r="S12" s="25">
        <f>SUBTOTAL(109,IncomeTable[Week 17])</f>
        <v>0</v>
      </c>
      <c r="T12" s="25">
        <f>SUBTOTAL(109,IncomeTable[Week 18])</f>
        <v>0</v>
      </c>
      <c r="U12" s="25">
        <f>SUBTOTAL(109,IncomeTable[Total])</f>
        <v>32828</v>
      </c>
      <c r="V12" s="23"/>
    </row>
    <row r="13" spans="1:23" ht="18" customHeight="1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3" s="5" customFormat="1" ht="18" customHeight="1" x14ac:dyDescent="0.3">
      <c r="A14" s="22" t="s">
        <v>10</v>
      </c>
    </row>
    <row r="15" spans="1:23" ht="18" customHeight="1" x14ac:dyDescent="0.2">
      <c r="B15" s="23" t="s">
        <v>11</v>
      </c>
      <c r="C15" s="24">
        <v>3120000</v>
      </c>
      <c r="D15" s="24">
        <v>3280160</v>
      </c>
      <c r="E15" s="24">
        <v>3791840</v>
      </c>
      <c r="F15" s="24">
        <v>3180320</v>
      </c>
      <c r="G15" s="24">
        <v>3658720</v>
      </c>
      <c r="H15" s="24">
        <v>4049760</v>
      </c>
      <c r="I15" s="24">
        <v>3900000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>
        <f>SUM(ExpensesTable[[#This Row],[Week 1]:[Week 18]])</f>
        <v>24980800</v>
      </c>
      <c r="V15" s="23"/>
    </row>
    <row r="16" spans="1:23" ht="18" customHeight="1" x14ac:dyDescent="0.2">
      <c r="B16" s="23" t="s">
        <v>12</v>
      </c>
      <c r="C16" s="29">
        <v>2080000</v>
      </c>
      <c r="D16" s="29">
        <v>2080000</v>
      </c>
      <c r="E16" s="29">
        <v>2080000</v>
      </c>
      <c r="F16" s="29">
        <v>2080000</v>
      </c>
      <c r="G16" s="29">
        <v>2080000</v>
      </c>
      <c r="H16" s="29">
        <v>2080000</v>
      </c>
      <c r="I16" s="29">
        <v>2080000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>
        <f>SUM(ExpensesTable[[#This Row],[Week 1]:[Week 18]])</f>
        <v>14560000</v>
      </c>
      <c r="V16" s="23"/>
    </row>
    <row r="17" spans="2:22" ht="18" customHeight="1" x14ac:dyDescent="0.2">
      <c r="B17" s="23" t="s">
        <v>13</v>
      </c>
      <c r="C17" s="29">
        <v>83200</v>
      </c>
      <c r="D17" s="29">
        <v>89440</v>
      </c>
      <c r="E17" s="29">
        <v>83200</v>
      </c>
      <c r="F17" s="29">
        <v>87360</v>
      </c>
      <c r="G17" s="29">
        <v>93600</v>
      </c>
      <c r="H17" s="29">
        <v>83200</v>
      </c>
      <c r="I17" s="29">
        <v>87360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>
        <f>SUM(ExpensesTable[[#This Row],[Week 1]:[Week 18]])</f>
        <v>607360</v>
      </c>
      <c r="V17" s="23"/>
    </row>
    <row r="18" spans="2:22" ht="18" customHeight="1" x14ac:dyDescent="0.2">
      <c r="B18" s="23" t="s">
        <v>14</v>
      </c>
      <c r="C18" s="29">
        <v>24960</v>
      </c>
      <c r="D18" s="29">
        <v>22880</v>
      </c>
      <c r="E18" s="29">
        <v>27040</v>
      </c>
      <c r="F18" s="29">
        <v>29120</v>
      </c>
      <c r="G18" s="29">
        <v>22880</v>
      </c>
      <c r="H18" s="29">
        <v>31200</v>
      </c>
      <c r="I18" s="29">
        <v>31200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>
        <f>SUM(ExpensesTable[[#This Row],[Week 1]:[Week 18]])</f>
        <v>189280</v>
      </c>
      <c r="V18" s="23"/>
    </row>
    <row r="19" spans="2:22" ht="18" customHeight="1" x14ac:dyDescent="0.2">
      <c r="B19" s="23" t="s">
        <v>0</v>
      </c>
      <c r="C19" s="29">
        <v>31200</v>
      </c>
      <c r="D19" s="29">
        <v>31200</v>
      </c>
      <c r="E19" s="29">
        <v>31200</v>
      </c>
      <c r="F19" s="29">
        <v>31200</v>
      </c>
      <c r="G19" s="29">
        <v>31200</v>
      </c>
      <c r="H19" s="29">
        <v>31200</v>
      </c>
      <c r="I19" s="29">
        <v>31200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>
        <f>SUM(ExpensesTable[[#This Row],[Week 1]:[Week 18]])</f>
        <v>218400</v>
      </c>
      <c r="V19" s="23"/>
    </row>
    <row r="20" spans="2:22" ht="18" customHeight="1" x14ac:dyDescent="0.2">
      <c r="B20" s="23" t="s">
        <v>15</v>
      </c>
      <c r="C20" s="29">
        <v>22880</v>
      </c>
      <c r="D20" s="29">
        <v>20800</v>
      </c>
      <c r="E20" s="29">
        <v>27040</v>
      </c>
      <c r="F20" s="29">
        <v>20800</v>
      </c>
      <c r="G20" s="29">
        <v>27040</v>
      </c>
      <c r="H20" s="29">
        <v>20800</v>
      </c>
      <c r="I20" s="29">
        <v>24960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>
        <f>SUM(ExpensesTable[[#This Row],[Week 1]:[Week 18]])</f>
        <v>164320</v>
      </c>
      <c r="V20" s="23"/>
    </row>
    <row r="21" spans="2:22" ht="18" customHeight="1" x14ac:dyDescent="0.2">
      <c r="B21" s="23" t="s">
        <v>16</v>
      </c>
      <c r="C21" s="29">
        <v>47840</v>
      </c>
      <c r="D21" s="29">
        <v>56160</v>
      </c>
      <c r="E21" s="29">
        <v>54080</v>
      </c>
      <c r="F21" s="29">
        <v>56160</v>
      </c>
      <c r="G21" s="29">
        <v>45760</v>
      </c>
      <c r="H21" s="29">
        <v>60320</v>
      </c>
      <c r="I21" s="29">
        <v>43680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f>SUM(ExpensesTable[[#This Row],[Week 1]:[Week 18]])</f>
        <v>364000</v>
      </c>
      <c r="V21" s="23"/>
    </row>
    <row r="22" spans="2:22" ht="18" customHeight="1" x14ac:dyDescent="0.2">
      <c r="B22" s="23" t="s">
        <v>17</v>
      </c>
      <c r="C22" s="29">
        <v>8320</v>
      </c>
      <c r="D22" s="29">
        <v>8320</v>
      </c>
      <c r="E22" s="29">
        <v>8320</v>
      </c>
      <c r="F22" s="29">
        <v>8320</v>
      </c>
      <c r="G22" s="29">
        <v>8320</v>
      </c>
      <c r="H22" s="29">
        <v>8320</v>
      </c>
      <c r="I22" s="29">
        <v>8320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f>SUM(ExpensesTable[[#This Row],[Week 1]:[Week 18]])</f>
        <v>58240</v>
      </c>
      <c r="V22" s="23"/>
    </row>
    <row r="23" spans="2:22" ht="18" customHeight="1" x14ac:dyDescent="0.2">
      <c r="B23" s="23" t="s">
        <v>18</v>
      </c>
      <c r="C23" s="31">
        <v>20800</v>
      </c>
      <c r="D23" s="31">
        <v>20800</v>
      </c>
      <c r="E23" s="31">
        <v>20800</v>
      </c>
      <c r="F23" s="31">
        <v>20800</v>
      </c>
      <c r="G23" s="31">
        <v>20800</v>
      </c>
      <c r="H23" s="31">
        <v>20800</v>
      </c>
      <c r="I23" s="31">
        <v>20800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1">
        <f>SUM(ExpensesTable[[#This Row],[Week 1]:[Week 18]])</f>
        <v>145600</v>
      </c>
      <c r="V23" s="23"/>
    </row>
    <row r="24" spans="2:22" ht="18" customHeight="1" x14ac:dyDescent="0.2">
      <c r="B24" s="23" t="s">
        <v>19</v>
      </c>
      <c r="C24" s="29">
        <v>52000</v>
      </c>
      <c r="D24" s="29">
        <v>118560</v>
      </c>
      <c r="E24" s="29">
        <v>141440</v>
      </c>
      <c r="F24" s="29">
        <v>303680</v>
      </c>
      <c r="G24" s="29">
        <v>260000</v>
      </c>
      <c r="H24" s="29">
        <v>230880</v>
      </c>
      <c r="I24" s="29">
        <v>274560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>
        <f>SUM(ExpensesTable[[#This Row],[Week 1]:[Week 18]])</f>
        <v>1381120</v>
      </c>
      <c r="V24" s="23"/>
    </row>
    <row r="25" spans="2:22" ht="18" customHeight="1" x14ac:dyDescent="0.2">
      <c r="B25" s="23" t="s">
        <v>20</v>
      </c>
      <c r="C25" s="29">
        <v>124800</v>
      </c>
      <c r="D25" s="29">
        <v>124800</v>
      </c>
      <c r="E25" s="29">
        <v>124800</v>
      </c>
      <c r="F25" s="29">
        <v>124800</v>
      </c>
      <c r="G25" s="29">
        <v>124800</v>
      </c>
      <c r="H25" s="29">
        <v>124800</v>
      </c>
      <c r="I25" s="29">
        <v>124800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>
        <f>SUM(ExpensesTable[[#This Row],[Week 1]:[Week 18]])</f>
        <v>873600</v>
      </c>
      <c r="V25" s="23"/>
    </row>
    <row r="26" spans="2:22" ht="18" customHeight="1" x14ac:dyDescent="0.2">
      <c r="B26" s="33" t="s">
        <v>24</v>
      </c>
      <c r="C26" s="25">
        <f>SUBTOTAL(109,ExpensesTable[Week 1])</f>
        <v>5616000</v>
      </c>
      <c r="D26" s="25">
        <f>SUBTOTAL(109,ExpensesTable[Week 2])</f>
        <v>5853120</v>
      </c>
      <c r="E26" s="25">
        <f>SUBTOTAL(109,ExpensesTable[Week 3])</f>
        <v>6389760</v>
      </c>
      <c r="F26" s="25">
        <f>SUBTOTAL(109,ExpensesTable[Week 4])</f>
        <v>5942560</v>
      </c>
      <c r="G26" s="25">
        <f>SUBTOTAL(109,ExpensesTable[Week 5])</f>
        <v>6373120</v>
      </c>
      <c r="H26" s="25">
        <f>SUBTOTAL(109,ExpensesTable[Week 6])</f>
        <v>6741280</v>
      </c>
      <c r="I26" s="25">
        <f>SUBTOTAL(109,ExpensesTable[Week 7])</f>
        <v>6626880</v>
      </c>
      <c r="J26" s="25">
        <f>SUBTOTAL(109,ExpensesTable[Week 8])</f>
        <v>0</v>
      </c>
      <c r="K26" s="25">
        <f>SUBTOTAL(109,ExpensesTable[Week 9])</f>
        <v>0</v>
      </c>
      <c r="L26" s="25">
        <f>SUBTOTAL(109,ExpensesTable[Week 10])</f>
        <v>0</v>
      </c>
      <c r="M26" s="25">
        <f>SUBTOTAL(109,ExpensesTable[Week 11])</f>
        <v>0</v>
      </c>
      <c r="N26" s="25">
        <f>SUBTOTAL(109,ExpensesTable[Week 12])</f>
        <v>0</v>
      </c>
      <c r="O26" s="25">
        <f>SUBTOTAL(109,ExpensesTable[Week 13])</f>
        <v>0</v>
      </c>
      <c r="P26" s="25">
        <f>SUBTOTAL(109,ExpensesTable[Week 14])</f>
        <v>0</v>
      </c>
      <c r="Q26" s="25">
        <f>SUBTOTAL(109,ExpensesTable[Week 15])</f>
        <v>0</v>
      </c>
      <c r="R26" s="25">
        <f>SUBTOTAL(109,ExpensesTable[Week 16])</f>
        <v>0</v>
      </c>
      <c r="S26" s="25">
        <f>SUBTOTAL(109,ExpensesTable[Week 17])</f>
        <v>0</v>
      </c>
      <c r="T26" s="25">
        <f>SUBTOTAL(109,ExpensesTable[Week 18])</f>
        <v>0</v>
      </c>
      <c r="U26" s="25">
        <f>SUBTOTAL(109,ExpensesTable[Total])</f>
        <v>43542720</v>
      </c>
      <c r="V26" s="23"/>
    </row>
    <row r="27" spans="2:22" ht="15.75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30" spans="2:22" ht="15.75" customHeight="1" x14ac:dyDescent="0.2">
      <c r="I30" s="2" t="s">
        <v>23</v>
      </c>
    </row>
  </sheetData>
  <mergeCells count="3">
    <mergeCell ref="B13:U13"/>
    <mergeCell ref="B1:E2"/>
    <mergeCell ref="B27:V27"/>
  </mergeCells>
  <printOptions horizontalCentered="1"/>
  <pageMargins left="0.25" right="0.25" top="0.5" bottom="0.75" header="0.3" footer="0.3"/>
  <pageSetup paperSize="5" scale="5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'Ngân sách 18 Giai đoạn'!C26:T26</xm:f>
              <xm:sqref>V26</xm:sqref>
            </x14:sparkline>
            <x14:sparkline>
              <xm:f>'Ngân sách 18 Giai đoạn'!C12:T12</xm:f>
              <xm:sqref>V12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'Ngân sách 18 Giai đoạn'!C6:T6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'Ngân sách 18 Giai đoạn'!C15:T15</xm:f>
              <xm:sqref>V15</xm:sqref>
            </x14:sparkline>
            <x14:sparkline>
              <xm:f>'Ngân sách 18 Giai đoạn'!C9:T9</xm:f>
              <xm:sqref>V9</xm:sqref>
            </x14:sparkline>
            <x14:sparkline>
              <xm:f>'Ngân sách 18 Giai đoạn'!C10:T10</xm:f>
              <xm:sqref>V10</xm:sqref>
            </x14:sparkline>
            <x14:sparkline>
              <xm:f>'Ngân sách 18 Giai đoạn'!C11:T11</xm:f>
              <xm:sqref>V11</xm:sqref>
            </x14:sparkline>
            <x14:sparkline>
              <xm:f>'Ngân sách 18 Giai đoạn'!C16:T16</xm:f>
              <xm:sqref>V16</xm:sqref>
            </x14:sparkline>
            <x14:sparkline>
              <xm:f>'Ngân sách 18 Giai đoạn'!C17:T17</xm:f>
              <xm:sqref>V17</xm:sqref>
            </x14:sparkline>
            <x14:sparkline>
              <xm:f>'Ngân sách 18 Giai đoạn'!C18:T18</xm:f>
              <xm:sqref>V18</xm:sqref>
            </x14:sparkline>
            <x14:sparkline>
              <xm:f>'Ngân sách 18 Giai đoạn'!C19:T19</xm:f>
              <xm:sqref>V19</xm:sqref>
            </x14:sparkline>
            <x14:sparkline>
              <xm:f>'Ngân sách 18 Giai đoạn'!C20:T20</xm:f>
              <xm:sqref>V20</xm:sqref>
            </x14:sparkline>
            <x14:sparkline>
              <xm:f>'Ngân sách 18 Giai đoạn'!C21:T21</xm:f>
              <xm:sqref>V21</xm:sqref>
            </x14:sparkline>
            <x14:sparkline>
              <xm:f>'Ngân sách 18 Giai đoạn'!C22:T22</xm:f>
              <xm:sqref>V22</xm:sqref>
            </x14:sparkline>
            <x14:sparkline>
              <xm:f>'Ngân sách 18 Giai đoạn'!C23:T23</xm:f>
              <xm:sqref>V23</xm:sqref>
            </x14:sparkline>
            <x14:sparkline>
              <xm:f>'Ngân sách 18 Giai đoạn'!C24:T24</xm:f>
              <xm:sqref>V24</xm:sqref>
            </x14:sparkline>
            <x14:sparkline>
              <xm:f>'Ngân sách 18 Giai đoạn'!C25:T25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FF56A22E162F645A87DF37DCD7CE6B30300551C514083F3BE438C342336EC41654F" ma:contentTypeVersion="16" ma:contentTypeDescription="Create a new document." ma:contentTypeScope="" ma:versionID="1626a88cf9243c940e1579bc8dfdd60e">
  <xsd:schema xmlns:xsd="http://www.w3.org/2001/XMLSchema" xmlns:xs="http://www.w3.org/2001/XMLSchema" xmlns:p="http://schemas.microsoft.com/office/2006/metadata/properties" xmlns:ns2="33d27e29-ff2e-41a1-ae47-f7a39f7606c1" targetNamespace="http://schemas.microsoft.com/office/2006/metadata/properties" ma:root="true" ma:fieldsID="afaff782cfd6a48151121d6c795b64d9" ns2:_="">
    <xsd:import namespace="33d27e29-ff2e-41a1-ae47-f7a39f7606c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7e29-ff2e-41a1-ae47-f7a39f7606c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1458372-b302-4d58-bc2c-e2d2a6eb91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4484C83-A176-47AF-A578-30038BF6400C}" ma:internalName="CSXSubmissionMarket" ma:readOnly="false" ma:showField="MarketName" ma:web="33d27e29-ff2e-41a1-ae47-f7a39f7606c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0a2c693-95b3-47d4-ade4-fcf69fc9c2b9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605676C-2DF5-496F-A7C3-826740C2CAA6}" ma:internalName="InProjectListLookup" ma:readOnly="true" ma:showField="InProjectLis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5837cd3-1e97-42f9-87ab-797680c5205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605676C-2DF5-496F-A7C3-826740C2CAA6}" ma:internalName="LastCompleteVersionLookup" ma:readOnly="true" ma:showField="LastComplete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605676C-2DF5-496F-A7C3-826740C2CAA6}" ma:internalName="LastPreviewErrorLookup" ma:readOnly="true" ma:showField="LastPreview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605676C-2DF5-496F-A7C3-826740C2CAA6}" ma:internalName="LastPreviewResultLookup" ma:readOnly="true" ma:showField="LastPreview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605676C-2DF5-496F-A7C3-826740C2CAA6}" ma:internalName="LastPreviewAttemptDateLookup" ma:readOnly="true" ma:showField="LastPreview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605676C-2DF5-496F-A7C3-826740C2CAA6}" ma:internalName="LastPreviewedByLookup" ma:readOnly="true" ma:showField="LastPreview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605676C-2DF5-496F-A7C3-826740C2CAA6}" ma:internalName="LastPreviewTimeLookup" ma:readOnly="true" ma:showField="LastPreview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605676C-2DF5-496F-A7C3-826740C2CAA6}" ma:internalName="LastPreviewVersionLookup" ma:readOnly="true" ma:showField="LastPreview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605676C-2DF5-496F-A7C3-826740C2CAA6}" ma:internalName="LastPublishErrorLookup" ma:readOnly="true" ma:showField="LastPublish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605676C-2DF5-496F-A7C3-826740C2CAA6}" ma:internalName="LastPublishResultLookup" ma:readOnly="true" ma:showField="LastPublish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605676C-2DF5-496F-A7C3-826740C2CAA6}" ma:internalName="LastPublishAttemptDateLookup" ma:readOnly="true" ma:showField="LastPublish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605676C-2DF5-496F-A7C3-826740C2CAA6}" ma:internalName="LastPublishedByLookup" ma:readOnly="true" ma:showField="LastPublish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605676C-2DF5-496F-A7C3-826740C2CAA6}" ma:internalName="LastPublishTimeLookup" ma:readOnly="true" ma:showField="LastPublish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605676C-2DF5-496F-A7C3-826740C2CAA6}" ma:internalName="LastPublishVersionLookup" ma:readOnly="true" ma:showField="LastPublish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8BA3ABF-8479-4CBD-9C41-69DB839BF302}" ma:internalName="LocLastLocAttemptVersionLookup" ma:readOnly="false" ma:showField="LastLocAttemptVersion" ma:web="33d27e29-ff2e-41a1-ae47-f7a39f7606c1">
      <xsd:simpleType>
        <xsd:restriction base="dms:Lookup"/>
      </xsd:simpleType>
    </xsd:element>
    <xsd:element name="LocLastLocAttemptVersionTypeLookup" ma:index="71" nillable="true" ma:displayName="Loc Last Loc Attempt Version Type" ma:default="" ma:list="{98BA3ABF-8479-4CBD-9C41-69DB839BF302}" ma:internalName="LocLastLocAttemptVersionTypeLookup" ma:readOnly="true" ma:showField="LastLocAttemptVersionType" ma:web="33d27e29-ff2e-41a1-ae47-f7a39f7606c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8BA3ABF-8479-4CBD-9C41-69DB839BF302}" ma:internalName="LocNewPublishedVersionLookup" ma:readOnly="true" ma:showField="NewPublishedVersion" ma:web="33d27e29-ff2e-41a1-ae47-f7a39f7606c1">
      <xsd:simpleType>
        <xsd:restriction base="dms:Lookup"/>
      </xsd:simpleType>
    </xsd:element>
    <xsd:element name="LocOverallHandbackStatusLookup" ma:index="75" nillable="true" ma:displayName="Loc Overall Handback Status" ma:default="" ma:list="{98BA3ABF-8479-4CBD-9C41-69DB839BF302}" ma:internalName="LocOverallHandbackStatusLookup" ma:readOnly="true" ma:showField="OverallHandbackStatus" ma:web="33d27e29-ff2e-41a1-ae47-f7a39f7606c1">
      <xsd:simpleType>
        <xsd:restriction base="dms:Lookup"/>
      </xsd:simpleType>
    </xsd:element>
    <xsd:element name="LocOverallLocStatusLookup" ma:index="76" nillable="true" ma:displayName="Loc Overall Localize Status" ma:default="" ma:list="{98BA3ABF-8479-4CBD-9C41-69DB839BF302}" ma:internalName="LocOverallLocStatusLookup" ma:readOnly="true" ma:showField="OverallLocStatus" ma:web="33d27e29-ff2e-41a1-ae47-f7a39f7606c1">
      <xsd:simpleType>
        <xsd:restriction base="dms:Lookup"/>
      </xsd:simpleType>
    </xsd:element>
    <xsd:element name="LocOverallPreviewStatusLookup" ma:index="77" nillable="true" ma:displayName="Loc Overall Preview Status" ma:default="" ma:list="{98BA3ABF-8479-4CBD-9C41-69DB839BF302}" ma:internalName="LocOverallPreviewStatusLookup" ma:readOnly="true" ma:showField="OverallPreviewStatus" ma:web="33d27e29-ff2e-41a1-ae47-f7a39f7606c1">
      <xsd:simpleType>
        <xsd:restriction base="dms:Lookup"/>
      </xsd:simpleType>
    </xsd:element>
    <xsd:element name="LocOverallPublishStatusLookup" ma:index="78" nillable="true" ma:displayName="Loc Overall Publish Status" ma:default="" ma:list="{98BA3ABF-8479-4CBD-9C41-69DB839BF302}" ma:internalName="LocOverallPublishStatusLookup" ma:readOnly="true" ma:showField="OverallPublishStatus" ma:web="33d27e29-ff2e-41a1-ae47-f7a39f7606c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8BA3ABF-8479-4CBD-9C41-69DB839BF302}" ma:internalName="LocProcessedForHandoffsLookup" ma:readOnly="true" ma:showField="ProcessedForHandoffs" ma:web="33d27e29-ff2e-41a1-ae47-f7a39f7606c1">
      <xsd:simpleType>
        <xsd:restriction base="dms:Lookup"/>
      </xsd:simpleType>
    </xsd:element>
    <xsd:element name="LocProcessedForMarketsLookup" ma:index="81" nillable="true" ma:displayName="Loc Processed For Markets" ma:default="" ma:list="{98BA3ABF-8479-4CBD-9C41-69DB839BF302}" ma:internalName="LocProcessedForMarketsLookup" ma:readOnly="true" ma:showField="ProcessedForMarkets" ma:web="33d27e29-ff2e-41a1-ae47-f7a39f7606c1">
      <xsd:simpleType>
        <xsd:restriction base="dms:Lookup"/>
      </xsd:simpleType>
    </xsd:element>
    <xsd:element name="LocPublishedDependentAssetsLookup" ma:index="82" nillable="true" ma:displayName="Loc Published Dependent Assets" ma:default="" ma:list="{98BA3ABF-8479-4CBD-9C41-69DB839BF302}" ma:internalName="LocPublishedDependentAssetsLookup" ma:readOnly="true" ma:showField="PublishedDependentAssets" ma:web="33d27e29-ff2e-41a1-ae47-f7a39f7606c1">
      <xsd:simpleType>
        <xsd:restriction base="dms:Lookup"/>
      </xsd:simpleType>
    </xsd:element>
    <xsd:element name="LocPublishedLinkedAssetsLookup" ma:index="83" nillable="true" ma:displayName="Loc Published Linked Assets" ma:default="" ma:list="{98BA3ABF-8479-4CBD-9C41-69DB839BF302}" ma:internalName="LocPublishedLinkedAssetsLookup" ma:readOnly="true" ma:showField="PublishedLinkedAssets" ma:web="33d27e29-ff2e-41a1-ae47-f7a39f7606c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37a4b20-f2cf-4b3e-bc77-ed4fa311d877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E4484C83-A176-47AF-A578-30038BF6400C}" ma:internalName="Markets" ma:readOnly="false" ma:showField="MarketNa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605676C-2DF5-496F-A7C3-826740C2CAA6}" ma:internalName="NumOfRatingsLookup" ma:readOnly="true" ma:showField="NumOfRating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605676C-2DF5-496F-A7C3-826740C2CAA6}" ma:internalName="PublishStatusLookup" ma:readOnly="false" ma:showField="PublishStatu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6dd6e65-41a6-47ca-b156-ea2d11323e1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62d9993-7475-44a7-b6ba-9ab810b3b50a}" ma:internalName="TaxCatchAll" ma:showField="CatchAllData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62d9993-7475-44a7-b6ba-9ab810b3b50a}" ma:internalName="TaxCatchAllLabel" ma:readOnly="true" ma:showField="CatchAllDataLabel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3d27e29-ff2e-41a1-ae47-f7a39f7606c1" xsi:nil="true"/>
    <AssetExpire xmlns="33d27e29-ff2e-41a1-ae47-f7a39f7606c1">2029-01-01T08:00:00+00:00</AssetExpire>
    <CampaignTagsTaxHTField0 xmlns="33d27e29-ff2e-41a1-ae47-f7a39f7606c1">
      <Terms xmlns="http://schemas.microsoft.com/office/infopath/2007/PartnerControls"/>
    </CampaignTagsTaxHTField0>
    <IntlLangReviewDate xmlns="33d27e29-ff2e-41a1-ae47-f7a39f7606c1" xsi:nil="true"/>
    <TPFriendlyName xmlns="33d27e29-ff2e-41a1-ae47-f7a39f7606c1" xsi:nil="true"/>
    <IntlLangReview xmlns="33d27e29-ff2e-41a1-ae47-f7a39f7606c1">false</IntlLangReview>
    <LocLastLocAttemptVersionLookup xmlns="33d27e29-ff2e-41a1-ae47-f7a39f7606c1">845895</LocLastLocAttemptVersionLookup>
    <PolicheckWords xmlns="33d27e29-ff2e-41a1-ae47-f7a39f7606c1" xsi:nil="true"/>
    <SubmitterId xmlns="33d27e29-ff2e-41a1-ae47-f7a39f7606c1" xsi:nil="true"/>
    <AcquiredFrom xmlns="33d27e29-ff2e-41a1-ae47-f7a39f7606c1">Internal MS</AcquiredFrom>
    <EditorialStatus xmlns="33d27e29-ff2e-41a1-ae47-f7a39f7606c1" xsi:nil="true"/>
    <Markets xmlns="33d27e29-ff2e-41a1-ae47-f7a39f7606c1"/>
    <OriginAsset xmlns="33d27e29-ff2e-41a1-ae47-f7a39f7606c1" xsi:nil="true"/>
    <AssetStart xmlns="33d27e29-ff2e-41a1-ae47-f7a39f7606c1">2012-06-28T22:29:46+00:00</AssetStart>
    <FriendlyTitle xmlns="33d27e29-ff2e-41a1-ae47-f7a39f7606c1" xsi:nil="true"/>
    <MarketSpecific xmlns="33d27e29-ff2e-41a1-ae47-f7a39f7606c1">false</MarketSpecific>
    <TPNamespace xmlns="33d27e29-ff2e-41a1-ae47-f7a39f7606c1" xsi:nil="true"/>
    <PublishStatusLookup xmlns="33d27e29-ff2e-41a1-ae47-f7a39f7606c1">
      <Value>71765</Value>
    </PublishStatusLookup>
    <APAuthor xmlns="33d27e29-ff2e-41a1-ae47-f7a39f7606c1">
      <UserInfo>
        <DisplayName/>
        <AccountId>2566</AccountId>
        <AccountType/>
      </UserInfo>
    </APAuthor>
    <TPCommandLine xmlns="33d27e29-ff2e-41a1-ae47-f7a39f7606c1" xsi:nil="true"/>
    <IntlLangReviewer xmlns="33d27e29-ff2e-41a1-ae47-f7a39f7606c1" xsi:nil="true"/>
    <OpenTemplate xmlns="33d27e29-ff2e-41a1-ae47-f7a39f7606c1">true</OpenTemplate>
    <CSXSubmissionDate xmlns="33d27e29-ff2e-41a1-ae47-f7a39f7606c1" xsi:nil="true"/>
    <TaxCatchAll xmlns="33d27e29-ff2e-41a1-ae47-f7a39f7606c1"/>
    <Manager xmlns="33d27e29-ff2e-41a1-ae47-f7a39f7606c1" xsi:nil="true"/>
    <NumericId xmlns="33d27e29-ff2e-41a1-ae47-f7a39f7606c1" xsi:nil="true"/>
    <ParentAssetId xmlns="33d27e29-ff2e-41a1-ae47-f7a39f7606c1" xsi:nil="true"/>
    <OriginalSourceMarket xmlns="33d27e29-ff2e-41a1-ae47-f7a39f7606c1">english</OriginalSourceMarket>
    <ApprovalStatus xmlns="33d27e29-ff2e-41a1-ae47-f7a39f7606c1">InProgress</ApprovalStatus>
    <TPComponent xmlns="33d27e29-ff2e-41a1-ae47-f7a39f7606c1" xsi:nil="true"/>
    <EditorialTags xmlns="33d27e29-ff2e-41a1-ae47-f7a39f7606c1" xsi:nil="true"/>
    <TPExecutable xmlns="33d27e29-ff2e-41a1-ae47-f7a39f7606c1" xsi:nil="true"/>
    <TPLaunchHelpLink xmlns="33d27e29-ff2e-41a1-ae47-f7a39f7606c1" xsi:nil="true"/>
    <LocComments xmlns="33d27e29-ff2e-41a1-ae47-f7a39f7606c1" xsi:nil="true"/>
    <LocRecommendedHandoff xmlns="33d27e29-ff2e-41a1-ae47-f7a39f7606c1" xsi:nil="true"/>
    <SourceTitle xmlns="33d27e29-ff2e-41a1-ae47-f7a39f7606c1" xsi:nil="true"/>
    <CSXUpdate xmlns="33d27e29-ff2e-41a1-ae47-f7a39f7606c1">false</CSXUpdate>
    <IntlLocPriority xmlns="33d27e29-ff2e-41a1-ae47-f7a39f7606c1" xsi:nil="true"/>
    <UAProjectedTotalWords xmlns="33d27e29-ff2e-41a1-ae47-f7a39f7606c1" xsi:nil="true"/>
    <AssetType xmlns="33d27e29-ff2e-41a1-ae47-f7a39f7606c1" xsi:nil="true"/>
    <MachineTranslated xmlns="33d27e29-ff2e-41a1-ae47-f7a39f7606c1">false</MachineTranslated>
    <OutputCachingOn xmlns="33d27e29-ff2e-41a1-ae47-f7a39f7606c1">false</OutputCachingOn>
    <TemplateStatus xmlns="33d27e29-ff2e-41a1-ae47-f7a39f7606c1">Complete</TemplateStatus>
    <IsSearchable xmlns="33d27e29-ff2e-41a1-ae47-f7a39f7606c1">false</IsSearchable>
    <ContentItem xmlns="33d27e29-ff2e-41a1-ae47-f7a39f7606c1" xsi:nil="true"/>
    <HandoffToMSDN xmlns="33d27e29-ff2e-41a1-ae47-f7a39f7606c1" xsi:nil="true"/>
    <ShowIn xmlns="33d27e29-ff2e-41a1-ae47-f7a39f7606c1">Show everywhere</ShowIn>
    <ThumbnailAssetId xmlns="33d27e29-ff2e-41a1-ae47-f7a39f7606c1" xsi:nil="true"/>
    <UALocComments xmlns="33d27e29-ff2e-41a1-ae47-f7a39f7606c1" xsi:nil="true"/>
    <UALocRecommendation xmlns="33d27e29-ff2e-41a1-ae47-f7a39f7606c1">Localize</UALocRecommendation>
    <LastModifiedDateTime xmlns="33d27e29-ff2e-41a1-ae47-f7a39f7606c1" xsi:nil="true"/>
    <LegacyData xmlns="33d27e29-ff2e-41a1-ae47-f7a39f7606c1" xsi:nil="true"/>
    <LocManualTestRequired xmlns="33d27e29-ff2e-41a1-ae47-f7a39f7606c1">false</LocManualTestRequired>
    <LocMarketGroupTiers2 xmlns="33d27e29-ff2e-41a1-ae47-f7a39f7606c1" xsi:nil="true"/>
    <ClipArtFilename xmlns="33d27e29-ff2e-41a1-ae47-f7a39f7606c1" xsi:nil="true"/>
    <TPApplication xmlns="33d27e29-ff2e-41a1-ae47-f7a39f7606c1" xsi:nil="true"/>
    <CSXHash xmlns="33d27e29-ff2e-41a1-ae47-f7a39f7606c1" xsi:nil="true"/>
    <DirectSourceMarket xmlns="33d27e29-ff2e-41a1-ae47-f7a39f7606c1">english</DirectSourceMarket>
    <PrimaryImageGen xmlns="33d27e29-ff2e-41a1-ae47-f7a39f7606c1">false</PrimaryImageGen>
    <PlannedPubDate xmlns="33d27e29-ff2e-41a1-ae47-f7a39f7606c1" xsi:nil="true"/>
    <CSXSubmissionMarket xmlns="33d27e29-ff2e-41a1-ae47-f7a39f7606c1" xsi:nil="true"/>
    <Downloads xmlns="33d27e29-ff2e-41a1-ae47-f7a39f7606c1">0</Downloads>
    <ArtSampleDocs xmlns="33d27e29-ff2e-41a1-ae47-f7a39f7606c1" xsi:nil="true"/>
    <TrustLevel xmlns="33d27e29-ff2e-41a1-ae47-f7a39f7606c1">1 Microsoft Managed Content</TrustLevel>
    <BlockPublish xmlns="33d27e29-ff2e-41a1-ae47-f7a39f7606c1">false</BlockPublish>
    <TPLaunchHelpLinkType xmlns="33d27e29-ff2e-41a1-ae47-f7a39f7606c1">Template</TPLaunchHelpLinkType>
    <LocalizationTagsTaxHTField0 xmlns="33d27e29-ff2e-41a1-ae47-f7a39f7606c1">
      <Terms xmlns="http://schemas.microsoft.com/office/infopath/2007/PartnerControls"/>
    </LocalizationTagsTaxHTField0>
    <BusinessGroup xmlns="33d27e29-ff2e-41a1-ae47-f7a39f7606c1" xsi:nil="true"/>
    <Providers xmlns="33d27e29-ff2e-41a1-ae47-f7a39f7606c1" xsi:nil="true"/>
    <TemplateTemplateType xmlns="33d27e29-ff2e-41a1-ae47-f7a39f7606c1">Excel Spreadsheet Template</TemplateTemplateType>
    <TimesCloned xmlns="33d27e29-ff2e-41a1-ae47-f7a39f7606c1" xsi:nil="true"/>
    <TPAppVersion xmlns="33d27e29-ff2e-41a1-ae47-f7a39f7606c1" xsi:nil="true"/>
    <VoteCount xmlns="33d27e29-ff2e-41a1-ae47-f7a39f7606c1" xsi:nil="true"/>
    <FeatureTagsTaxHTField0 xmlns="33d27e29-ff2e-41a1-ae47-f7a39f7606c1">
      <Terms xmlns="http://schemas.microsoft.com/office/infopath/2007/PartnerControls"/>
    </FeatureTagsTaxHTField0>
    <Provider xmlns="33d27e29-ff2e-41a1-ae47-f7a39f7606c1" xsi:nil="true"/>
    <UACurrentWords xmlns="33d27e29-ff2e-41a1-ae47-f7a39f7606c1" xsi:nil="true"/>
    <AssetId xmlns="33d27e29-ff2e-41a1-ae47-f7a39f7606c1">TP102929989</AssetId>
    <TPClientViewer xmlns="33d27e29-ff2e-41a1-ae47-f7a39f7606c1" xsi:nil="true"/>
    <DSATActionTaken xmlns="33d27e29-ff2e-41a1-ae47-f7a39f7606c1" xsi:nil="true"/>
    <APEditor xmlns="33d27e29-ff2e-41a1-ae47-f7a39f7606c1">
      <UserInfo>
        <DisplayName/>
        <AccountId xsi:nil="true"/>
        <AccountType/>
      </UserInfo>
    </APEditor>
    <TPInstallLocation xmlns="33d27e29-ff2e-41a1-ae47-f7a39f7606c1" xsi:nil="true"/>
    <OOCacheId xmlns="33d27e29-ff2e-41a1-ae47-f7a39f7606c1" xsi:nil="true"/>
    <IsDeleted xmlns="33d27e29-ff2e-41a1-ae47-f7a39f7606c1">false</IsDeleted>
    <PublishTargets xmlns="33d27e29-ff2e-41a1-ae47-f7a39f7606c1">OfficeOnlineVNext</PublishTargets>
    <ApprovalLog xmlns="33d27e29-ff2e-41a1-ae47-f7a39f7606c1" xsi:nil="true"/>
    <BugNumber xmlns="33d27e29-ff2e-41a1-ae47-f7a39f7606c1" xsi:nil="true"/>
    <CrawlForDependencies xmlns="33d27e29-ff2e-41a1-ae47-f7a39f7606c1">false</CrawlForDependencies>
    <InternalTagsTaxHTField0 xmlns="33d27e29-ff2e-41a1-ae47-f7a39f7606c1">
      <Terms xmlns="http://schemas.microsoft.com/office/infopath/2007/PartnerControls"/>
    </InternalTagsTaxHTField0>
    <LastHandOff xmlns="33d27e29-ff2e-41a1-ae47-f7a39f7606c1" xsi:nil="true"/>
    <Milestone xmlns="33d27e29-ff2e-41a1-ae47-f7a39f7606c1" xsi:nil="true"/>
    <OriginalRelease xmlns="33d27e29-ff2e-41a1-ae47-f7a39f7606c1">15</OriginalRelease>
    <RecommendationsModifier xmlns="33d27e29-ff2e-41a1-ae47-f7a39f7606c1" xsi:nil="true"/>
    <ScenarioTagsTaxHTField0 xmlns="33d27e29-ff2e-41a1-ae47-f7a39f7606c1">
      <Terms xmlns="http://schemas.microsoft.com/office/infopath/2007/PartnerControls"/>
    </ScenarioTagsTaxHTField0>
    <UANotes xmlns="33d27e29-ff2e-41a1-ae47-f7a39f7606c1" xsi:nil="true"/>
    <NumOfRatings xmlns="33d27e29-ff2e-41a1-ae47-f7a39f7606c1" xsi:nil="true"/>
  </documentManagement>
</p:properties>
</file>

<file path=customXml/itemProps1.xml><?xml version="1.0" encoding="utf-8"?>
<ds:datastoreItem xmlns:ds="http://schemas.openxmlformats.org/officeDocument/2006/customXml" ds:itemID="{6847429C-3555-4B6B-970E-C84F27453B9A}"/>
</file>

<file path=customXml/itemProps2.xml><?xml version="1.0" encoding="utf-8"?>
<ds:datastoreItem xmlns:ds="http://schemas.openxmlformats.org/officeDocument/2006/customXml" ds:itemID="{B6944BE3-72AA-416E-9911-3AD5CFB3E7D6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4</vt:i4>
      </vt:variant>
    </vt:vector>
  </HeadingPairs>
  <TitlesOfParts>
    <vt:vector size="5" baseType="lpstr">
      <vt:lpstr>Ngân sách 18 Giai đoạn</vt:lpstr>
      <vt:lpstr>DayInterval</vt:lpstr>
      <vt:lpstr>EndDate</vt:lpstr>
      <vt:lpstr>'Ngân sách 18 Giai đoạn'!Print_Titles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2012-10-16T13:30:49Z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0x010100AFF56A22E162F645A87DF37DCD7CE6B30300551C514083F3BE438C342336EC41654F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