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16"/>
  <workbookPr codeName="ThisWorkbook" hidePivotFieldList="1"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680" windowHeight="16110" xr2:uid="{00000000-000D-0000-FFFF-FFFF00000000}"/>
  </bookViews>
  <sheets>
    <sheet name="Початок" sheetId="4" r:id="rId1"/>
    <sheet name="ПАРАМЕТРИ ПРОЕКТУ" sheetId="1" r:id="rId2"/>
    <sheet name="ВІДОМОСТІ ПРО ПРОЕКТ" sheetId="2" r:id="rId3"/>
    <sheet name="ПІДСУМКОВІ ПОКАЗНИКИ ПРОЕКТУ" sheetId="3" r:id="rId4"/>
  </sheets>
  <definedNames>
    <definedName name="_xlnm.Print_Titles" localSheetId="2">'ВІДОМОСТІ ПРО ПРОЕКТ'!$4:$4</definedName>
    <definedName name="_xlnm.Print_Titles" localSheetId="3">'ПІДСУМКОВІ ПОКАЗНИКИ ПРОЕКТУ'!$5:$5</definedName>
    <definedName name="ТипПроекту">Параметри[ТИП ПРОЕКТУ]</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<sst xmlns="http://schemas.openxmlformats.org/spreadsheetml/2006/main" count="108" uniqueCount="83">
  <si>
    <t>ПРО ЦЕЙ ШАБЛОН</t>
  </si>
  <si>
    <t>За допомогою цієї книги юридичні фірми можуть відстежувати параметри проекту, відомості про проект і підсумкові показники проекту під час планування.</t>
  </si>
  <si>
    <t>Введіть назву компанії на аркуші "Параметри проекту", і ці дані автоматично з’являться на інших аркушах.</t>
  </si>
  <si>
    <t>Введіть відомості на аркуші "Параметри проекту", щоб оновити стовпчасті діаграми та дані на аркуші "Відомості про проект". Зведена таблиця на аркуші "Підсумкові показники проекту" оновлюється автоматично.</t>
  </si>
  <si>
    <t xml:space="preserve">Примітка.  </t>
  </si>
  <si>
    <t>Щоб дізнатися більше про таблиці на аркушах, натисніть клавіші Shift+F10 у таблиці, виберіть "Таблиця", а потім – "Текст заміщення". Щоб дізнатися більше про зведену таблицю на аркуші "Підсумкові показники проекту", натисніть Shift+F10 у таблиці, виберіть елемент "ПАРАМЕТРИ ЗВЕДЕНОЇ ТАБЛИЦІ" та перейдіть на вкладку "ТЕКСТ ЗАМІЩЕННЯ".</t>
  </si>
  <si>
    <t>Створіть параметри проекту на цьому аркуші. У клітинку праворуч введіть назву компанії. Корисні вказівки містяться в клітинках цього стовпця.</t>
  </si>
  <si>
    <t>Заголовок цього аркуша наведено в клітинці праворуч.</t>
  </si>
  <si>
    <t>Повідомлення про конфіденційність міститься в клітинці праворуч.</t>
  </si>
  <si>
    <t>Пораду наведено в клітинці праворуч.</t>
  </si>
  <si>
    <t>Введіть відомості в таблицю "Параметри", починаючи з клітинки праворуч. Подальші вказівки наведено в клітинці A12.</t>
  </si>
  <si>
    <t>Введіть змішані відсоткові ставки справа в клітинки з C12 по H12. Подальші вказівки наведено в клітинці A14.</t>
  </si>
  <si>
    <t>Планування проектів для юридичних фірм</t>
  </si>
  <si>
    <t>Клітинки із заливкою обчислюються автоматично. Не потрібно нічого вводити в них.</t>
  </si>
  <si>
    <t>ТИП ПРОЕКТУ</t>
  </si>
  <si>
    <t>Створення компаній</t>
  </si>
  <si>
    <t>Придбання компаній</t>
  </si>
  <si>
    <t>Захист у справах щодо якості продукту</t>
  </si>
  <si>
    <t>Патентні заявки</t>
  </si>
  <si>
    <t>Позови працівників</t>
  </si>
  <si>
    <t>Банкрутство</t>
  </si>
  <si>
    <t>Змішані відсоткові ставки</t>
  </si>
  <si>
    <t>ЗАПЛАНОВАНІ ВИТРАТИ</t>
  </si>
  <si>
    <t>ФАКТИЧНІ ВИТРАТИ</t>
  </si>
  <si>
    <t>ЗАПЛАНОВАНИЙ ЧАС</t>
  </si>
  <si>
    <t>ФАКТИЧНИЙ ЧАС</t>
  </si>
  <si>
    <t>ГЕНЕРАЛЬНИЙ ПАРТНЕР</t>
  </si>
  <si>
    <t>ЮРИСТ ІЗ ПИТАНЬ ПІДПРИЄМЦІВ</t>
  </si>
  <si>
    <t>БІЗНЕС</t>
  </si>
  <si>
    <t>АДВОКАТ</t>
  </si>
  <si>
    <t>ЮРИСТ ІЗ ПИТАНЬ ІНТЕЛЕКТУАЛЬНОЇ ВЛАСНОСТІ</t>
  </si>
  <si>
    <t>ІНТЕЛЕКТУАЛЬНА ВЛАСНІСТЬ</t>
  </si>
  <si>
    <t>ЮРИСТ ІЗ ПИТАНЬ БАНКРУТСТВА</t>
  </si>
  <si>
    <t>БАНКРУТСТВО</t>
  </si>
  <si>
    <t>АДМІНІСТРАТИВНИЙ ПЕРСОНАЛ</t>
  </si>
  <si>
    <t>Заголовок аркуша міститься в клітинці праворуч. Інформаційна підказка міститься в клітинці Y2.</t>
  </si>
  <si>
    <t>Введіть інформацію в таблицю "Відомості", починаючи з клітинки праворуч. Типи проектів у таблиці "Відомості" справа оновлюються автоматично на основі даних із таблиці "Параметри" аркуша "Параметри проекту".</t>
  </si>
  <si>
    <t>ІМ’Я ПРОЕКТУ</t>
  </si>
  <si>
    <t>Проект 1</t>
  </si>
  <si>
    <t>Проект 2</t>
  </si>
  <si>
    <t>Проект 3</t>
  </si>
  <si>
    <t>Проект 4</t>
  </si>
  <si>
    <t>Проект 5</t>
  </si>
  <si>
    <t>ОРІЄНТОВНИЙ ПОЧАТОК</t>
  </si>
  <si>
    <t>ОРІЄНТОВНЕ ЗАВЕРШЕННЯ</t>
  </si>
  <si>
    <t>ФАКТИЧНИЙ ПОЧАТОК</t>
  </si>
  <si>
    <t>ФАКТИЧНЕ ЗАВЕРШЕННЯ</t>
  </si>
  <si>
    <t>ОРІЄНТОВНІ ТРУДОВИТРАТИ</t>
  </si>
  <si>
    <t>ФАКТИЧНІ ТРУДОВИТРАТИ</t>
  </si>
  <si>
    <t>ОРІЄНТОВНА ТРИВАЛІСТЬ</t>
  </si>
  <si>
    <t>ФАКТИЧНА ТРИВАЛІСТЬ</t>
  </si>
  <si>
    <t>ГЕНЕРАЛЬНИЙ ПАРТНЕР 2</t>
  </si>
  <si>
    <t>ЮРИСТ ІЗ ПИТАНЬ ПІДПРИЄМЦІВ 2</t>
  </si>
  <si>
    <t>АДВОКАТ 2</t>
  </si>
  <si>
    <t>ЮРИСТ ІЗ ПИТАНЬ ІНТЕЛЕКТУАЛЬНОЇ ВЛАСНОСТІ 2</t>
  </si>
  <si>
    <t>ЮРИСТ ІЗ ПИТАНЬ БАНКРУТСТВА 2</t>
  </si>
  <si>
    <t>АДМІНІСТРАТИВНИЙ ПЕРСОНАЛ 2</t>
  </si>
  <si>
    <t>На цьому аркуші можна переглянути підсумкові показники проекту. Назва компанії автоматично оновлюється в клітинці праворуч. Корисні вказівки містяться в клітинках цього стовпця. Клацніть стрілку вниз, щоб почати.</t>
  </si>
  <si>
    <t>Зведена таблиця, що починається в клітинці справа, оновлюється автоматично</t>
  </si>
  <si>
    <t>Загальний підсумок</t>
  </si>
  <si>
    <t>ОРІЄНТОВНО</t>
  </si>
  <si>
    <t xml:space="preserve">ГЕНЕРАЛЬНИЙ ПАРТНЕР </t>
  </si>
  <si>
    <t xml:space="preserve">БІЗНЕС </t>
  </si>
  <si>
    <t xml:space="preserve">АДВОКАТ </t>
  </si>
  <si>
    <t xml:space="preserve">ІНТЕЛЕКТУАЛЬНА ВЛАСНІСТЬ </t>
  </si>
  <si>
    <t xml:space="preserve">БАНКРУТСТВО </t>
  </si>
  <si>
    <t xml:space="preserve">АДМІНІСТРАТИВНИЙ ПЕРСОНАЛ </t>
  </si>
  <si>
    <t>ФАКТИЧНО</t>
  </si>
  <si>
    <t xml:space="preserve">ГЕНЕРАЛЬНИЙ ПАРТНЕР  </t>
  </si>
  <si>
    <t xml:space="preserve">АДВОКАТ  </t>
  </si>
  <si>
    <t xml:space="preserve">БАНКРУТСТВО  </t>
  </si>
  <si>
    <t xml:space="preserve">ІНТЕЛЕКТУАЛЬНА ВЛАСНІСТЬ  </t>
  </si>
  <si>
    <t xml:space="preserve">АДМІНІСТРАТИВНИЙ ПЕРСОНАЛ  </t>
  </si>
  <si>
    <t>ВІДОМОСТІ. 
Ця зведена таблиця не оновлюватиметься автоматично.  Щоб оновити її, виберіть її (будь-яку клітинку в межах зведеної таблиці) та скористайтеся кнопкою "Оновити" на вкладці "АНАЛІЗ" у розділі "ЗНАРЯДДЯ ДЛЯ ЗВЕДЕНИХ ТАБЛИЦЬ".  Також можна вибрати зведену таблицю, скористатися сполученням клавіш Shift+F10 і вибрати команду "Оновити".</t>
  </si>
  <si>
    <t>Додаткові вказівки наведено в стовпці A на кожному аркуші. Цей текст приховано навмисно. Щоб вилучити текст, виберіть стовпець A й натисніть клавішу ВИДАЛИТИ. Щоб відобразити текст, виберіть стовпець A та змініть колір шрифту.</t>
  </si>
  <si>
    <t>Ім’я компанії: конфіденційно</t>
  </si>
  <si>
    <t>ПІДСУМОК</t>
  </si>
  <si>
    <t xml:space="preserve">БІЗНЕС  </t>
  </si>
  <si>
    <t>Назву компанії</t>
  </si>
  <si>
    <t>Стовпчаста діаграма порівняння заплановані і фактичні витрати міститься в клітинці справа, а стовпчаста діаграма з порівнянням запланований і фактичний час міститься в клітинці F14.</t>
  </si>
  <si>
    <t>Введіть відомості про проект на цьому аркуші. Назву компанії автоматично оновлюється в клітинці праворуч. Корисні вказівки містяться в клітинках цього стовпця. Клацніть стрілку вниз, щоб почати.</t>
  </si>
  <si>
    <t>ВІДОМОСТІ.
Щоб додати рядок, виберіть клітинку в правому нижньому куті таблиці (але не рядок підсумків) і натисніть клавішу Tab, або скористайтеся сполученням клавіш Shift+F10 усередині таблиці в тому місці, де потрібно вставити рядок, і виберіть команду Вставити | Рядки таблиці вище/внизу.
Зведена таблиця "ПІДСУМКОВІ ПОКАЗНИКИ ПРОЕКТУ" використовуватиме всі клітинки таблиці. Обов’язково видаліть усі рядки, що не використовуються, інакше результати міститимуть помилки.</t>
  </si>
  <si>
    <t>Підпис "Орієнтовно" міститься в клітинці C4, підпис "Фактично" – у клітинці I4, а інформаційна підказка – у клітинці 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</si>
</sst>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0&quot;₴&quot;"/>
    <numFmt numFmtId="169" formatCode="#,##0.00&quot;₴&quot;"/>
  </numFmts>
  <fonts count="31"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
      <sz val="11"/>
      <color rgb="FFFF0000"/>
      <name val="Cambria"/>
      <family val="1"/>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5">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8" fontId="6" fillId="0" borderId="0" xfId="0" applyNumberFormat="1" applyFont="1"/>
    <xf numFmtId="0" fontId="30" fillId="0" borderId="0" xfId="0" applyFont="1"/>
    <xf numFmtId="169" fontId="8" fillId="0" borderId="0" xfId="0" applyNumberFormat="1" applyFont="1"/>
    <xf numFmtId="169" fontId="0" fillId="0" borderId="0" xfId="0" applyNumberFormat="1"/>
    <xf numFmtId="168" fontId="0" fillId="0" borderId="0" xfId="0" applyNumberFormat="1"/>
    <xf numFmtId="14"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колірна тема 1" xfId="24" builtinId="30" customBuiltin="1"/>
    <cellStyle name="20% – колірна тема 2" xfId="28" builtinId="34" customBuiltin="1"/>
    <cellStyle name="20% – колірна тема 3" xfId="32" builtinId="38" customBuiltin="1"/>
    <cellStyle name="20% – колірна тема 4" xfId="36" builtinId="42" customBuiltin="1"/>
    <cellStyle name="20% – колірна тема 5" xfId="40" builtinId="46" customBuiltin="1"/>
    <cellStyle name="20% – колірна тема 6" xfId="44" builtinId="50" customBuiltin="1"/>
    <cellStyle name="40% – колірна тема 1" xfId="25" builtinId="31" customBuiltin="1"/>
    <cellStyle name="40% – колірна тема 2" xfId="29" builtinId="35" customBuiltin="1"/>
    <cellStyle name="40% – колірна тема 3" xfId="33" builtinId="39" customBuiltin="1"/>
    <cellStyle name="40% – колірна тема 4" xfId="37" builtinId="43" customBuiltin="1"/>
    <cellStyle name="40% – колірна тема 5" xfId="41" builtinId="47" customBuiltin="1"/>
    <cellStyle name="40% – колірна тема 6" xfId="45" builtinId="51" customBuiltin="1"/>
    <cellStyle name="60% – колірна тема 1" xfId="26" builtinId="32" customBuiltin="1"/>
    <cellStyle name="60% – колірна тема 2" xfId="30" builtinId="36" customBuiltin="1"/>
    <cellStyle name="60% – колірна тема 3" xfId="34" builtinId="40" customBuiltin="1"/>
    <cellStyle name="60% – колірна тема 4" xfId="38" builtinId="44" customBuiltin="1"/>
    <cellStyle name="60% – колірна тема 5" xfId="42" builtinId="48" customBuiltin="1"/>
    <cellStyle name="60% – колірна тема 6" xfId="46" builtinId="52" customBuiltin="1"/>
    <cellStyle name="Ввід" xfId="14" builtinId="20" customBuiltin="1"/>
    <cellStyle name="Відсотковий" xfId="9" builtinId="5" customBuiltin="1"/>
    <cellStyle name="Гарний" xfId="11" builtinId="26" customBuiltin="1"/>
    <cellStyle name="Грошовий" xfId="7" builtinId="4" customBuiltin="1"/>
    <cellStyle name="Грошовий [0]" xfId="8" builtinId="7" customBuiltin="1"/>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ustomBuiltin="1"/>
    <cellStyle name="Зв'язана клітинка" xfId="17" builtinId="24" customBuiltin="1"/>
    <cellStyle name="Колірна тема 1" xfId="23" builtinId="29" customBuiltin="1"/>
    <cellStyle name="Колірна тема 2" xfId="27" builtinId="33" customBuiltin="1"/>
    <cellStyle name="Колірна тема 3" xfId="31" builtinId="37" customBuiltin="1"/>
    <cellStyle name="Колірна тема 4" xfId="35" builtinId="41" customBuiltin="1"/>
    <cellStyle name="Колірна тема 5" xfId="39" builtinId="45" customBuiltin="1"/>
    <cellStyle name="Колірна тема 6" xfId="43" builtinId="49" customBuiltin="1"/>
    <cellStyle name="Контрольна клітинка" xfId="18" builtinId="23" customBuiltin="1"/>
    <cellStyle name="Назва" xfId="10" builtinId="15" customBuiltin="1"/>
    <cellStyle name="Нейтральний" xfId="13" builtinId="28" customBuiltin="1"/>
    <cellStyle name="Обчислення" xfId="16" builtinId="22" customBuiltin="1"/>
    <cellStyle name="Підсумок" xfId="22" builtinId="25" customBuiltin="1"/>
    <cellStyle name="Поганий" xfId="12" builtinId="27" customBuiltin="1"/>
    <cellStyle name="Примітка" xfId="20" builtinId="10" customBuiltin="1"/>
    <cellStyle name="Результат" xfId="15" builtinId="21" customBuiltin="1"/>
    <cellStyle name="Текст попередження" xfId="19" builtinId="11" customBuiltin="1"/>
    <cellStyle name="Текст пояснення" xfId="21" builtinId="53" customBuiltin="1"/>
    <cellStyle name="Фінансовий" xfId="5" builtinId="3" customBuiltin="1"/>
    <cellStyle name="Фінансовий [0]" xfId="6" builtinId="6" customBuiltin="1"/>
  </cellStyles>
  <dxfs count="221">
    <dxf>
      <alignment wrapText="1"/>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69" formatCode="#,##0.00&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alignment wrapText="1"/>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168" formatCode="#,##0&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ЗАПЛАНОВАНІ і ФАКТИЧНІ ВИТРАТИ</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uk-UA"/>
        </a:p>
      </c:txPr>
    </c:title>
    <c:autoTitleDeleted val="0"/>
    <c:plotArea>
      <c:layout/>
      <c:barChart>
        <c:barDir val="col"/>
        <c:grouping val="clustered"/>
        <c:varyColors val="0"/>
        <c:ser>
          <c:idx val="0"/>
          <c:order val="0"/>
          <c:tx>
            <c:strRef>
              <c:f>'ПАРАМЕТРИ ПРОЕКТУ'!$B$16</c:f>
              <c:strCache>
                <c:ptCount val="1"/>
                <c:pt idx="0">
                  <c:v>ЗАПЛАНОВАНІ ВИТРАТИ</c:v>
                </c:pt>
              </c:strCache>
            </c:strRef>
          </c:tx>
          <c:spPr>
            <a:solidFill>
              <a:schemeClr val="accent1"/>
            </a:solidFill>
            <a:ln>
              <a:noFill/>
            </a:ln>
            <a:effectLst/>
          </c:spPr>
          <c:invertIfNegative val="0"/>
          <c:cat>
            <c:strRef>
              <c:f>'ПАРАМЕТРИ ПРОЕКТУ'!$C$15:$H$15</c:f>
              <c:strCache>
                <c:ptCount val="6"/>
                <c:pt idx="0">
                  <c:v>ГЕНЕРАЛЬНИЙ ПАРТНЕР</c:v>
                </c:pt>
                <c:pt idx="1">
                  <c:v>БІЗНЕС</c:v>
                </c:pt>
                <c:pt idx="2">
                  <c:v>АДВОКАТ</c:v>
                </c:pt>
                <c:pt idx="3">
                  <c:v>ІНТЕЛЕКТУАЛЬНА ВЛАСНІСТЬ</c:v>
                </c:pt>
                <c:pt idx="4">
                  <c:v>БАНКРУТСТВО</c:v>
                </c:pt>
                <c:pt idx="5">
                  <c:v>АДМІНІСТРАТИВНИЙ ПЕРСОНАЛ</c:v>
                </c:pt>
              </c:strCache>
            </c:strRef>
          </c:cat>
          <c:val>
            <c:numRef>
              <c:f>'ПАРАМЕТРИ ПРОЕКТУ'!$C$16:$H$16</c:f>
              <c:numCache>
                <c:formatCode>#\ ##0.00"₴"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'ПАРАМЕТРИ ПРОЕКТУ'!$B$17</c:f>
              <c:strCache>
                <c:ptCount val="1"/>
                <c:pt idx="0">
                  <c:v>ФАКТИЧНІ ВИТРАТИ</c:v>
                </c:pt>
              </c:strCache>
            </c:strRef>
          </c:tx>
          <c:spPr>
            <a:solidFill>
              <a:schemeClr val="accent2"/>
            </a:solidFill>
            <a:ln>
              <a:noFill/>
            </a:ln>
            <a:effectLst/>
          </c:spPr>
          <c:invertIfNegative val="0"/>
          <c:cat>
            <c:strRef>
              <c:f>'ПАРАМЕТРИ ПРОЕКТУ'!$C$15:$H$15</c:f>
              <c:strCache>
                <c:ptCount val="6"/>
                <c:pt idx="0">
                  <c:v>ГЕНЕРАЛЬНИЙ ПАРТНЕР</c:v>
                </c:pt>
                <c:pt idx="1">
                  <c:v>БІЗНЕС</c:v>
                </c:pt>
                <c:pt idx="2">
                  <c:v>АДВОКАТ</c:v>
                </c:pt>
                <c:pt idx="3">
                  <c:v>ІНТЕЛЕКТУАЛЬНА ВЛАСНІСТЬ</c:v>
                </c:pt>
                <c:pt idx="4">
                  <c:v>БАНКРУТСТВО</c:v>
                </c:pt>
                <c:pt idx="5">
                  <c:v>АДМІНІСТРАТИВНИЙ ПЕРСОНАЛ</c:v>
                </c:pt>
              </c:strCache>
            </c:strRef>
          </c:cat>
          <c:val>
            <c:numRef>
              <c:f>'ПАРАМЕТРИ ПРОЕКТУ'!$C$17:$H$17</c:f>
              <c:numCache>
                <c:formatCode>#\ ##0.00"₴"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uk-UA"/>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uk-U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ЗАПЛАНОВАНИЙ і ФАКТИЧНИЙ ЧАС</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uk-UA"/>
        </a:p>
      </c:txPr>
    </c:title>
    <c:autoTitleDeleted val="0"/>
    <c:plotArea>
      <c:layout/>
      <c:barChart>
        <c:barDir val="col"/>
        <c:grouping val="clustered"/>
        <c:varyColors val="0"/>
        <c:ser>
          <c:idx val="0"/>
          <c:order val="0"/>
          <c:tx>
            <c:strRef>
              <c:f>'ПАРАМЕТРИ ПРОЕКТУ'!$B$18</c:f>
              <c:strCache>
                <c:ptCount val="1"/>
                <c:pt idx="0">
                  <c:v>ЗАПЛАНОВАНИЙ ЧАС</c:v>
                </c:pt>
              </c:strCache>
            </c:strRef>
          </c:tx>
          <c:spPr>
            <a:solidFill>
              <a:schemeClr val="accent1"/>
            </a:solidFill>
            <a:ln>
              <a:noFill/>
            </a:ln>
            <a:effectLst/>
          </c:spPr>
          <c:invertIfNegative val="0"/>
          <c:cat>
            <c:strRef>
              <c:f>'ПАРАМЕТРИ ПРОЕКТУ'!$C$15:$H$15</c:f>
              <c:strCache>
                <c:ptCount val="6"/>
                <c:pt idx="0">
                  <c:v>ГЕНЕРАЛЬНИЙ ПАРТНЕР</c:v>
                </c:pt>
                <c:pt idx="1">
                  <c:v>БІЗНЕС</c:v>
                </c:pt>
                <c:pt idx="2">
                  <c:v>АДВОКАТ</c:v>
                </c:pt>
                <c:pt idx="3">
                  <c:v>ІНТЕЛЕКТУАЛЬНА ВЛАСНІСТЬ</c:v>
                </c:pt>
                <c:pt idx="4">
                  <c:v>БАНКРУТСТВО</c:v>
                </c:pt>
                <c:pt idx="5">
                  <c:v>АДМІНІСТРАТИВНИЙ ПЕРСОНАЛ</c:v>
                </c:pt>
              </c:strCache>
            </c:strRef>
          </c:cat>
          <c:val>
            <c:numRef>
              <c:f>'ПАРАМЕТРИ ПРОЕКТУ'!$C$18:$H$18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'ПАРАМЕТРИ ПРОЕКТУ'!$B$19</c:f>
              <c:strCache>
                <c:ptCount val="1"/>
                <c:pt idx="0">
                  <c:v>ФАКТИЧНИЙ ЧАС</c:v>
                </c:pt>
              </c:strCache>
            </c:strRef>
          </c:tx>
          <c:spPr>
            <a:solidFill>
              <a:schemeClr val="accent2"/>
            </a:solidFill>
            <a:ln>
              <a:noFill/>
            </a:ln>
            <a:effectLst/>
          </c:spPr>
          <c:invertIfNegative val="0"/>
          <c:cat>
            <c:strRef>
              <c:f>'ПАРАМЕТРИ ПРОЕКТУ'!$C$15:$H$15</c:f>
              <c:strCache>
                <c:ptCount val="6"/>
                <c:pt idx="0">
                  <c:v>ГЕНЕРАЛЬНИЙ ПАРТНЕР</c:v>
                </c:pt>
                <c:pt idx="1">
                  <c:v>БІЗНЕС</c:v>
                </c:pt>
                <c:pt idx="2">
                  <c:v>АДВОКАТ</c:v>
                </c:pt>
                <c:pt idx="3">
                  <c:v>ІНТЕЛЕКТУАЛЬНА ВЛАСНІСТЬ</c:v>
                </c:pt>
                <c:pt idx="4">
                  <c:v>БАНКРУТСТВО</c:v>
                </c:pt>
                <c:pt idx="5">
                  <c:v>АДМІНІСТРАТИВНИЙ ПЕРСОНАЛ</c:v>
                </c:pt>
              </c:strCache>
            </c:strRef>
          </c:cat>
          <c:val>
            <c:numRef>
              <c:f>'ПАРАМЕТРИ ПРОЕКТУ'!$C$19:$H$19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uk-UA"/>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uk-U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95248</xdr:colOff>
      <xdr:row>12</xdr:row>
      <xdr:rowOff>171449</xdr:rowOff>
    </xdr:from>
    <xdr:to>
      <xdr:col>4</xdr:col>
      <xdr:colOff>22573</xdr:colOff>
      <xdr:row>42</xdr:row>
      <xdr:rowOff>66675</xdr:rowOff>
    </xdr:to>
    <xdr:graphicFrame macro="">
      <xdr:nvGraphicFramePr>
        <xdr:cNvPr id="7" name="Діаграма 6" descr="Стовпчаста діаграма порівняння запланованих і фактичних витрат">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200025</xdr:colOff>
      <xdr:row>12</xdr:row>
      <xdr:rowOff>171449</xdr:rowOff>
    </xdr:from>
    <xdr:to>
      <xdr:col>9</xdr:col>
      <xdr:colOff>3525</xdr:colOff>
      <xdr:row>42</xdr:row>
      <xdr:rowOff>66675</xdr:rowOff>
    </xdr:to>
    <xdr:graphicFrame macro="">
      <xdr:nvGraphicFramePr>
        <xdr:cNvPr id="8" name="Діаграма 7" descr="Стовпчаста діаграма порівняння запланованого та фактичного часу">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19</xdr:row>
      <xdr:rowOff>76200</xdr:rowOff>
    </xdr:to>
    <xdr:sp macro="" textlink="">
      <xdr:nvSpPr>
        <xdr:cNvPr id="3" name="Прямокутник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2011025" y="447675"/>
          <a:ext cx="3028950" cy="37338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uk" sz="1800">
              <a:solidFill>
                <a:schemeClr val="tx1">
                  <a:lumMod val="65000"/>
                  <a:lumOff val="35000"/>
                </a:schemeClr>
              </a:solidFill>
              <a:latin typeface="+mj-lt"/>
            </a:rPr>
            <a:t>ВІДОМОСТІ</a:t>
          </a:r>
        </a:p>
        <a:p>
          <a:pPr algn="l" rtl="0"/>
          <a:endParaRPr lang="en-US" sz="1100">
            <a:solidFill>
              <a:schemeClr val="tx1">
                <a:lumMod val="65000"/>
                <a:lumOff val="35000"/>
              </a:schemeClr>
            </a:solidFill>
          </a:endParaRPr>
        </a:p>
        <a:p>
          <a:pPr algn="l" rtl="0"/>
          <a:r>
            <a:rPr lang="uk" sz="1100">
              <a:solidFill>
                <a:schemeClr val="tx1">
                  <a:lumMod val="65000"/>
                  <a:lumOff val="35000"/>
                </a:schemeClr>
              </a:solidFill>
            </a:rPr>
            <a:t>Щоб додати рядок, виберіть</a:t>
          </a:r>
          <a:r>
            <a:rPr lang="uk" sz="1100" baseline="0">
              <a:solidFill>
                <a:schemeClr val="tx1">
                  <a:lumMod val="65000"/>
                  <a:lumOff val="35000"/>
                </a:schemeClr>
              </a:solidFill>
            </a:rPr>
            <a:t> клітинку в правому нижньому куті таблиці (але не рядок підсумків) і натисніть клавішу Tab, або скористайтеся сполученням клавіш Shift+F10 усередині таблиці в тому місці, де потрібно вставити рядок, і виберіть команду Встав</a:t>
          </a:r>
          <a:r>
            <a:rPr lang="uk-UA" sz="1100" baseline="0">
              <a:solidFill>
                <a:schemeClr val="tx1">
                  <a:lumMod val="65000"/>
                  <a:lumOff val="35000"/>
                </a:schemeClr>
              </a:solidFill>
            </a:rPr>
            <a:t>ити</a:t>
          </a:r>
          <a:r>
            <a:rPr lang="uk" sz="1100" baseline="0">
              <a:solidFill>
                <a:schemeClr val="tx1">
                  <a:lumMod val="65000"/>
                  <a:lumOff val="35000"/>
                </a:schemeClr>
              </a:solidFill>
            </a:rPr>
            <a:t> | Рядки таблиці вище/</a:t>
          </a:r>
          <a:r>
            <a:rPr lang="uk-UA" sz="1100" baseline="0">
              <a:solidFill>
                <a:schemeClr val="tx1">
                  <a:lumMod val="65000"/>
                  <a:lumOff val="35000"/>
                </a:schemeClr>
              </a:solidFill>
            </a:rPr>
            <a:t>внизу</a:t>
          </a:r>
          <a:r>
            <a:rPr lang="uk" sz="1100" baseline="0">
              <a:solidFill>
                <a:schemeClr val="tx1">
                  <a:lumMod val="65000"/>
                  <a:lumOff val="35000"/>
                </a:schemeClr>
              </a:solidFill>
            </a:rPr>
            <a:t>.</a:t>
          </a:r>
        </a:p>
        <a:p>
          <a:pPr algn="l" rtl="0"/>
          <a:endParaRPr lang="en-US" sz="1100" baseline="0">
            <a:solidFill>
              <a:schemeClr val="tx1">
                <a:lumMod val="65000"/>
                <a:lumOff val="35000"/>
              </a:schemeClr>
            </a:solidFill>
          </a:endParaRPr>
        </a:p>
        <a:p>
          <a:pPr algn="l" rtl="0"/>
          <a:r>
            <a:rPr lang="uk" sz="1100" baseline="0">
              <a:solidFill>
                <a:schemeClr val="tx1">
                  <a:lumMod val="65000"/>
                  <a:lumOff val="35000"/>
                </a:schemeClr>
              </a:solidFill>
            </a:rPr>
            <a:t>Зведена таблиця "ПІДСУМКОВІ ПОКАЗНИКИ ПРОЕКТУ" використовуватиме всі клітинки таблиці. Обов’язково видаліть усі рядки, що не використовуються, інакше результати міститимуть помилки.</a:t>
          </a:r>
        </a:p>
        <a:p>
          <a:pPr algn="l" rtl="0"/>
          <a:endParaRPr lang="en-US" sz="1100" baseline="0">
            <a:solidFill>
              <a:schemeClr val="tx1">
                <a:lumMod val="65000"/>
                <a:lumOff val="35000"/>
              </a:schemeClr>
            </a:solidFill>
          </a:endParaRPr>
        </a:p>
        <a:p>
          <a:pPr algn="l" rtl="0"/>
          <a:r>
            <a:rPr lang="uk" sz="1100" baseline="0">
              <a:solidFill>
                <a:schemeClr val="tx1">
                  <a:lumMod val="65000"/>
                  <a:lumOff val="35000"/>
                </a:schemeClr>
              </a:solidFill>
            </a:rPr>
            <a:t>Щоб видалити цю інформаційну підказу, виберіть будь-який край і натисніть клавішу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18</xdr:row>
      <xdr:rowOff>28575</xdr:rowOff>
    </xdr:to>
    <xdr:sp macro="" textlink="">
      <xdr:nvSpPr>
        <xdr:cNvPr id="2" name="Прямокутник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3192125" y="885825"/>
          <a:ext cx="3028950" cy="2886075"/>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uk" sz="1800">
              <a:solidFill>
                <a:schemeClr val="tx1">
                  <a:lumMod val="65000"/>
                  <a:lumOff val="35000"/>
                </a:schemeClr>
              </a:solidFill>
              <a:latin typeface="+mj-lt"/>
            </a:rPr>
            <a:t>ВІДОМОСТІ</a:t>
          </a:r>
        </a:p>
        <a:p>
          <a:pPr algn="l" rtl="0"/>
          <a:endParaRPr lang="en-US" sz="1100">
            <a:solidFill>
              <a:schemeClr val="tx1">
                <a:lumMod val="65000"/>
                <a:lumOff val="35000"/>
              </a:schemeClr>
            </a:solidFill>
          </a:endParaRPr>
        </a:p>
        <a:p>
          <a:pPr algn="l" rtl="0"/>
          <a:r>
            <a:rPr lang="uk" sz="1100">
              <a:solidFill>
                <a:schemeClr val="tx1">
                  <a:lumMod val="65000"/>
                  <a:lumOff val="35000"/>
                </a:schemeClr>
              </a:solidFill>
            </a:rPr>
            <a:t>Ця зведена таблиця не оновлюватиметься автоматично.  Щоб оновити її, виберіть </a:t>
          </a:r>
          <a:r>
            <a:rPr lang="uk" sz="1100" baseline="0">
              <a:solidFill>
                <a:schemeClr val="tx1">
                  <a:lumMod val="65000"/>
                  <a:lumOff val="35000"/>
                </a:schemeClr>
              </a:solidFill>
            </a:rPr>
            <a:t> її (будь-яку клітинку в межах зведеної таблиці) та скористайтеся кнопкою "Оновити" на вкладці "АНАЛІЗ" у розділі "ЗНАРЯДДЯ ДЛЯ ЗВЕДЕНИХ ТАБЛИЦЬ".  Також можна вибрати зведену таблицю, скористатися сполученням клавіш Shift+F10 і вибрати команду "Оновити".</a:t>
          </a:r>
        </a:p>
        <a:p>
          <a:pPr algn="l" rtl="0"/>
          <a:endParaRPr lang="en-US" sz="1100" baseline="0">
            <a:solidFill>
              <a:schemeClr val="tx1">
                <a:lumMod val="65000"/>
                <a:lumOff val="35000"/>
              </a:schemeClr>
            </a:solidFill>
          </a:endParaRPr>
        </a:p>
        <a:p>
          <a:pPr algn="l" rtl="0"/>
          <a:r>
            <a:rPr lang="uk" sz="1100" baseline="0">
              <a:solidFill>
                <a:schemeClr val="tx1">
                  <a:lumMod val="65000"/>
                  <a:lumOff val="35000"/>
                </a:schemeClr>
              </a:solidFill>
            </a:rPr>
            <a:t>Щоб видалити цю інформаційну підказу, виберіть будь-який край і натисніть клавішу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6.536155787035" createdVersion="5" refreshedVersion="6" minRefreshableVersion="3" recordCount="5" xr:uid="{00000000-000A-0000-FFFF-FFFF00000000}">
  <cacheSource type="worksheet">
    <worksheetSource name="Відомості"/>
  </cacheSource>
  <cacheFields count="22">
    <cacheField name="ІМ’Я ПРОЕКТУ" numFmtId="0">
      <sharedItems count="5">
        <s v="Проект 1"/>
        <s v="Проект 2"/>
        <s v="Проект 3"/>
        <s v="Проект 4"/>
        <s v="Проект 5"/>
      </sharedItems>
    </cacheField>
    <cacheField name="ТИП ПРОЕКТУ" numFmtId="0">
      <sharedItems/>
    </cacheField>
    <cacheField name="ОРІЄНТОВНИЙ ПОЧАТОК" numFmtId="14">
      <sharedItems containsSemiMixedTypes="0" containsNonDate="0" containsDate="1" containsString="0" minDate="2019-02-20T00:00:00" maxDate="2019-09-29T00:00:00"/>
    </cacheField>
    <cacheField name="ОРІЄНТОВНЕ ЗАВЕРШЕННЯ" numFmtId="14">
      <sharedItems containsSemiMixedTypes="0" containsNonDate="0" containsDate="1" containsString="0" minDate="2019-04-21T00:00:00" maxDate="2019-10-29T00:00:00"/>
    </cacheField>
    <cacheField name="ФАКТИЧНИЙ ПОЧАТОК" numFmtId="14">
      <sharedItems containsSemiMixedTypes="0" containsNonDate="0" containsDate="1" containsString="0" minDate="2019-03-02T00:00:00" maxDate="2019-10-09T00:00:00"/>
    </cacheField>
    <cacheField name="ФАКТИЧНЕ ЗАВЕРШЕННЯ" numFmtId="14">
      <sharedItems containsSemiMixedTypes="0" containsNonDate="0" containsDate="1" containsString="0" minDate="2019-04-26T00:00:00" maxDate="2019-11-07T00:00:00"/>
    </cacheField>
    <cacheField name="ОРІЄНТОВНІ ТРУДОВИТРАТИ" numFmtId="0">
      <sharedItems containsSemiMixedTypes="0" containsString="0" containsNumber="1" containsInteger="1" minValue="150" maxValue="500"/>
    </cacheField>
    <cacheField name="ФАКТИЧНІ ТРУДОВИТРАТИ" numFmtId="0">
      <sharedItems containsSemiMixedTypes="0" containsString="0" containsNumber="1" containsInteger="1" minValue="145" maxValue="500"/>
    </cacheField>
    <cacheField name="ОРІЄНТОВНА ТРИВАЛІСТЬ" numFmtId="0">
      <sharedItems containsSemiMixedTypes="0" containsString="0" containsNumber="1" containsInteger="1" minValue="0" maxValue="69"/>
    </cacheField>
    <cacheField name="ФАКТИЧНА ТРИВАЛІСТЬ" numFmtId="0">
      <sharedItems containsSemiMixedTypes="0" containsString="0" containsNumber="1" containsInteger="1" minValue="0" maxValue="69"/>
    </cacheField>
    <cacheField name="ГЕНЕРАЛЬНИЙ ПАРТНЕР" numFmtId="168">
      <sharedItems containsSemiMixedTypes="0" containsString="0" containsNumber="1" containsInteger="1" minValue="5250" maxValue="35000"/>
    </cacheField>
    <cacheField name="ЮРИСТ ІЗ ПИТАНЬ ПІДПРИЄМЦІВ" numFmtId="168">
      <sharedItems containsSemiMixedTypes="0" containsString="0" containsNumber="1" containsInteger="1" minValue="0" maxValue="40000"/>
    </cacheField>
    <cacheField name="АДВОКАТ" numFmtId="168">
      <sharedItems containsSemiMixedTypes="0" containsString="0" containsNumber="1" containsInteger="1" minValue="0" maxValue="75000"/>
    </cacheField>
    <cacheField name="ЮРИСТ ІЗ ПИТАНЬ ІНТЕЛЕКТУАЛЬНОЇ ВЛАСНОСТІ" numFmtId="168">
      <sharedItems containsSemiMixedTypes="0" containsString="0" containsNumber="1" containsInteger="1" minValue="0" maxValue="24750"/>
    </cacheField>
    <cacheField name="ЮРИСТ ІЗ ПИТАНЬ БАНКРУТСТВА" numFmtId="168">
      <sharedItems containsSemiMixedTypes="0" containsString="0" containsNumber="1" containsInteger="1" minValue="0" maxValue="0"/>
    </cacheField>
    <cacheField name="АДМІНІСТРАТИВНИЙ ПЕРСОНАЛ" numFmtId="168">
      <sharedItems containsSemiMixedTypes="0" containsString="0" containsNumber="1" containsInteger="1" minValue="5625" maxValue="20000"/>
    </cacheField>
    <cacheField name="ГЕНЕРАЛЬНИЙ ПАРТНЕР 2" numFmtId="168">
      <sharedItems containsSemiMixedTypes="0" containsString="0" containsNumber="1" containsInteger="1" minValue="5075" maxValue="35000"/>
    </cacheField>
    <cacheField name="ЮРИСТ ІЗ ПИТАНЬ ПІДПРИЄМЦІВ 2" numFmtId="168">
      <sharedItems containsSemiMixedTypes="0" containsString="0" containsNumber="1" containsInteger="1" minValue="0" maxValue="39000"/>
    </cacheField>
    <cacheField name="АДВОКАТ 2" numFmtId="168">
      <sharedItems containsSemiMixedTypes="0" containsString="0" containsNumber="1" containsInteger="1" minValue="0" maxValue="75000"/>
    </cacheField>
    <cacheField name="ЮРИСТ ІЗ ПИТАНЬ ІНТЕЛЕКТУАЛЬНОЇ ВЛАСНОСТІ 2" numFmtId="168">
      <sharedItems containsSemiMixedTypes="0" containsString="0" containsNumber="1" containsInteger="1" minValue="0" maxValue="23925"/>
    </cacheField>
    <cacheField name="ЮРИСТ ІЗ ПИТАНЬ БАНКРУТСТВА 2" numFmtId="168">
      <sharedItems containsSemiMixedTypes="0" containsString="0" containsNumber="1" containsInteger="1" minValue="0" maxValue="0"/>
    </cacheField>
    <cacheField name="АДМІНІСТРАТИВНИЙ ПЕРСОНАЛ 2" numFmtId="168">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Створення компаній"/>
    <d v="2019-02-20T00:00:00"/>
    <d v="2019-04-21T00:00:00"/>
    <d v="2019-03-02T00:00:00"/>
    <d v="2019-04-26T00:00:00"/>
    <n v="200"/>
    <n v="220"/>
    <n v="61"/>
    <n v="54"/>
    <n v="7000"/>
    <n v="20000"/>
    <n v="0"/>
    <n v="0"/>
    <n v="0"/>
    <n v="12500"/>
    <n v="7700"/>
    <n v="22000"/>
    <n v="0"/>
    <n v="0"/>
    <n v="0"/>
    <n v="13750"/>
  </r>
  <r>
    <x v="1"/>
    <s v="Придбання компаній"/>
    <d v="2019-03-22T00:00:00"/>
    <d v="2019-05-31T00:00:00"/>
    <d v="2019-04-01T00:00:00"/>
    <d v="2019-06-10T00:00:00"/>
    <n v="400"/>
    <n v="390"/>
    <n v="69"/>
    <n v="69"/>
    <n v="14000"/>
    <n v="40000"/>
    <n v="0"/>
    <n v="11000"/>
    <n v="0"/>
    <n v="20000"/>
    <n v="13650"/>
    <n v="39000"/>
    <n v="0"/>
    <n v="10725"/>
    <n v="0"/>
    <n v="19500"/>
  </r>
  <r>
    <x v="2"/>
    <s v="Захист у справах щодо якості продукту"/>
    <d v="2019-07-20T00:00:00"/>
    <d v="2019-07-20T00:00:00"/>
    <d v="2019-07-20T00:00:00"/>
    <d v="2019-08-09T00:00:00"/>
    <n v="500"/>
    <n v="500"/>
    <n v="0"/>
    <n v="19"/>
    <n v="35000"/>
    <n v="0"/>
    <n v="75000"/>
    <n v="0"/>
    <n v="0"/>
    <n v="18750"/>
    <n v="35000"/>
    <n v="0"/>
    <n v="75000"/>
    <n v="0"/>
    <n v="0"/>
    <n v="18750"/>
  </r>
  <r>
    <x v="3"/>
    <s v="Патентні заявки"/>
    <d v="2019-09-08T00:00:00"/>
    <d v="2019-10-08T00:00:00"/>
    <d v="2019-10-08T00:00:00"/>
    <d v="2019-10-08T00:00:00"/>
    <n v="150"/>
    <n v="145"/>
    <n v="30"/>
    <n v="0"/>
    <n v="5250"/>
    <n v="0"/>
    <n v="0"/>
    <n v="24750"/>
    <n v="0"/>
    <n v="5625"/>
    <n v="5075"/>
    <n v="0"/>
    <n v="0"/>
    <n v="23925"/>
    <n v="0"/>
    <n v="5437.5"/>
  </r>
  <r>
    <x v="4"/>
    <s v="Позови працівників"/>
    <d v="2019-09-28T00:00:00"/>
    <d v="2019-10-28T00:00:00"/>
    <d v="2019-10-08T00:00:00"/>
    <d v="2019-11-06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ПідсумкиЗведеноїТаблиці"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ГЕНЕРАЛЬНИЙ ПАРТНЕР " fld="10" baseField="0" baseItem="0" numFmtId="169"/>
    <dataField name="БІЗНЕС " fld="11" baseField="0" baseItem="0" numFmtId="169"/>
    <dataField name="АДВОКАТ " fld="12" baseField="0" baseItem="0" numFmtId="169"/>
    <dataField name="ІНТЕЛЕКТУАЛЬНА ВЛАСНІСТЬ " fld="13" baseField="0" baseItem="0" numFmtId="169"/>
    <dataField name="БАНКРУТСТВО " fld="14" baseField="0" baseItem="0" numFmtId="169"/>
    <dataField name="АДМІНІСТРАТИВНИЙ ПЕРСОНАЛ " fld="15" baseField="0" baseItem="0" numFmtId="169"/>
    <dataField name="ГЕНЕРАЛЬНИЙ ПАРТНЕР  " fld="16" baseField="0" baseItem="0" numFmtId="169"/>
    <dataField name="БІЗНЕС  " fld="17" baseField="0" baseItem="0" numFmtId="169"/>
    <dataField name="АДВОКАТ  " fld="18" baseField="0" baseItem="0" numFmtId="169"/>
    <dataField name="БАНКРУТСТВО  " fld="19" baseField="0" baseItem="0" numFmtId="169"/>
    <dataField name="ІНТЕЛЕКТУАЛЬНА ВЛАСНІСТЬ  " fld="20" baseField="0" baseItem="0" numFmtId="169"/>
    <dataField name="АДМІНІСТРАТИВНИЙ ПЕРСОНАЛ  " fld="21" baseField="0" baseItem="0" numFmtId="169"/>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У цій зведеній таблиці наведено назви проектів і обчислювані значення всіх елементів на аркуші &quot;Параметри проекту&quot;, отримані в результаті множення часу на аркуші &quot;Відомості про проект&quo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Параметри" displayName="Параметри" ref="B5:I11" totalsRowShown="0" headerRowDxfId="220" dataDxfId="219">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ТИП ПРОЕКТУ" dataDxfId="218"/>
    <tableColumn id="2" xr3:uid="{00000000-0010-0000-0000-000002000000}" name="ГЕНЕРАЛЬНИЙ ПАРТНЕР" dataDxfId="217"/>
    <tableColumn id="3" xr3:uid="{00000000-0010-0000-0000-000003000000}" name="ЮРИСТ ІЗ ПИТАНЬ ПІДПРИЄМЦІВ" dataDxfId="216"/>
    <tableColumn id="4" xr3:uid="{00000000-0010-0000-0000-000004000000}" name="АДВОКАТ" dataDxfId="215"/>
    <tableColumn id="5" xr3:uid="{00000000-0010-0000-0000-000005000000}" name="ЮРИСТ ІЗ ПИТАНЬ ІНТЕЛЕКТУАЛЬНОЇ ВЛАСНОСТІ" dataDxfId="214"/>
    <tableColumn id="6" xr3:uid="{00000000-0010-0000-0000-000006000000}" name="ЮРИСТ ІЗ ПИТАНЬ БАНКРУТСТВА" dataDxfId="213"/>
    <tableColumn id="7" xr3:uid="{00000000-0010-0000-0000-000007000000}" name="АДМІНІСТРАТИВНИЙ ПЕРСОНАЛ" dataDxfId="212"/>
    <tableColumn id="8" xr3:uid="{00000000-0010-0000-0000-000008000000}" name="ПІДСУМОК" dataDxfId="211">
      <calculatedColumnFormula>SUM(Параметри[[#This Row],[ГЕНЕРАЛЬНИЙ ПАРТНЕР]:[АДМІНІСТРАТИВНИЙ ПЕРСОНАЛ]])</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Введіть тип проекту, а також відсотки для генерального партнера, юриста з питань підприємців, адвоката, юриста з питань інтелектуальної власності, юриста з питань банкрутства та адміністративного персоналу в цю таблицю. Підсумок обчислюється автоматично."/>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Відомості" displayName="Відомості" ref="B4:W10" totalsRowCount="1" headerRowDxfId="2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ІМ’Я ПРОЕКТУ" totalsRowLabel="ПІДСУМОК" totalsRowDxfId="209"/>
    <tableColumn id="2" xr3:uid="{00000000-0010-0000-0100-000002000000}" name="ТИП ПРОЕКТУ" totalsRowDxfId="208"/>
    <tableColumn id="3" xr3:uid="{00000000-0010-0000-0100-000003000000}" name="ОРІЄНТОВНИЙ ПОЧАТОК" dataDxfId="207" totalsRowDxfId="206"/>
    <tableColumn id="4" xr3:uid="{00000000-0010-0000-0100-000004000000}" name="ОРІЄНТОВНЕ ЗАВЕРШЕННЯ" dataDxfId="205" totalsRowDxfId="204"/>
    <tableColumn id="7" xr3:uid="{00000000-0010-0000-0100-000007000000}" name="ФАКТИЧНИЙ ПОЧАТОК" dataDxfId="203" totalsRowDxfId="202"/>
    <tableColumn id="8" xr3:uid="{00000000-0010-0000-0100-000008000000}" name="ФАКТИЧНЕ ЗАВЕРШЕННЯ" dataDxfId="201" totalsRowDxfId="200"/>
    <tableColumn id="5" xr3:uid="{00000000-0010-0000-0100-000005000000}" name="ОРІЄНТОВНІ ТРУДОВИТРАТИ" totalsRowFunction="sum" totalsRowDxfId="199"/>
    <tableColumn id="9" xr3:uid="{00000000-0010-0000-0100-000009000000}" name="ФАКТИЧНІ ТРУДОВИТРАТИ" totalsRowFunction="sum" totalsRowDxfId="198"/>
    <tableColumn id="6" xr3:uid="{00000000-0010-0000-0100-000006000000}" name="ОРІЄНТОВНА ТРИВАЛІСТЬ" totalsRowFunction="sum" dataDxfId="197" totalsRowDxfId="196">
      <calculatedColumnFormula>DAYS360(Відомості[[#This Row],[ОРІЄНТОВНИЙ ПОЧАТОК]],Відомості[[#This Row],[ОРІЄНТОВНЕ ЗАВЕРШЕННЯ]],FALSE)</calculatedColumnFormula>
    </tableColumn>
    <tableColumn id="10" xr3:uid="{00000000-0010-0000-0100-00000A000000}" name="ФАКТИЧНА ТРИВАЛІСТЬ" totalsRowFunction="sum" dataDxfId="195" totalsRowDxfId="194">
      <calculatedColumnFormula>DAYS360(Відомості[[#This Row],[ФАКТИЧНИЙ ПОЧАТОК]],Відомості[[#This Row],[ФАКТИЧНЕ ЗАВЕРШЕННЯ]],FALSE)</calculatedColumnFormula>
    </tableColumn>
    <tableColumn id="11" xr3:uid="{00000000-0010-0000-0100-00000B000000}" name="ГЕНЕРАЛЬНИЙ ПАРТНЕР" dataDxfId="193" totalsRowDxfId="192">
      <calculatedColumnFormula>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calculatedColumnFormula>
    </tableColumn>
    <tableColumn id="12" xr3:uid="{00000000-0010-0000-0100-00000C000000}" name="ЮРИСТ ІЗ ПИТАНЬ ПІДПРИЄМЦІВ" dataDxfId="191" totalsRowDxfId="190">
      <calculatedColumnFormula>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calculatedColumnFormula>
    </tableColumn>
    <tableColumn id="13" xr3:uid="{00000000-0010-0000-0100-00000D000000}" name="АДВОКАТ" dataDxfId="189" totalsRowDxfId="188">
      <calculatedColumnFormula>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calculatedColumnFormula>
    </tableColumn>
    <tableColumn id="14" xr3:uid="{00000000-0010-0000-0100-00000E000000}" name="ЮРИСТ ІЗ ПИТАНЬ ІНТЕЛЕКТУАЛЬНОЇ ВЛАСНОСТІ" dataDxfId="187" totalsRowDxfId="186">
      <calculatedColumnFormula>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calculatedColumnFormula>
    </tableColumn>
    <tableColumn id="15" xr3:uid="{00000000-0010-0000-0100-00000F000000}" name="ЮРИСТ ІЗ ПИТАНЬ БАНКРУТСТВА" dataDxfId="185" totalsRowDxfId="184">
      <calculatedColumnFormula>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calculatedColumnFormula>
    </tableColumn>
    <tableColumn id="16" xr3:uid="{00000000-0010-0000-0100-000010000000}" name="АДМІНІСТРАТИВНИЙ ПЕРСОНАЛ" dataDxfId="183" totalsRowDxfId="182">
      <calculatedColumnFormula>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calculatedColumnFormula>
    </tableColumn>
    <tableColumn id="17" xr3:uid="{00000000-0010-0000-0100-000011000000}" name="ГЕНЕРАЛЬНИЙ ПАРТНЕР 2" dataDxfId="181" totalsRowDxfId="180">
      <calculatedColumnFormula>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calculatedColumnFormula>
    </tableColumn>
    <tableColumn id="18" xr3:uid="{00000000-0010-0000-0100-000012000000}" name="ЮРИСТ ІЗ ПИТАНЬ ПІДПРИЄМЦІВ 2" dataDxfId="179" totalsRowDxfId="178">
      <calculatedColumnFormula>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calculatedColumnFormula>
    </tableColumn>
    <tableColumn id="19" xr3:uid="{00000000-0010-0000-0100-000013000000}" name="АДВОКАТ 2" dataDxfId="177" totalsRowDxfId="176">
      <calculatedColumnFormula>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calculatedColumnFormula>
    </tableColumn>
    <tableColumn id="20" xr3:uid="{00000000-0010-0000-0100-000014000000}" name="ЮРИСТ ІЗ ПИТАНЬ ІНТЕЛЕКТУАЛЬНОЇ ВЛАСНОСТІ 2" dataDxfId="175" totalsRowDxfId="174">
      <calculatedColumnFormula>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calculatedColumnFormula>
    </tableColumn>
    <tableColumn id="21" xr3:uid="{00000000-0010-0000-0100-000015000000}" name="ЮРИСТ ІЗ ПИТАНЬ БАНКРУТСТВА 2" dataDxfId="173" totalsRowDxfId="172">
      <calculatedColumnFormula>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calculatedColumnFormula>
    </tableColumn>
    <tableColumn id="22" xr3:uid="{00000000-0010-0000-0100-000016000000}" name="АДМІНІСТРАТИВНИЙ ПЕРСОНАЛ 2" dataDxfId="171" totalsRowDxfId="170">
      <calculatedColumnFormula>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У цю таблицю введіть назву проекту, орієнтовну та фактичну дату початку й завершення, а також орієнтовні та фактичні трудовитрати. Виберіть тип проекту. Орієнтовна та фактична тривалість і підсумки обчислюються автоматично."/>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7" t="s">
        <v>0</v>
      </c>
    </row>
    <row r="3" spans="2:2" ht="45" x14ac:dyDescent="0.2">
      <c r="B3" s="18" t="s">
        <v>1</v>
      </c>
    </row>
    <row r="4" spans="2:2" ht="46.5" customHeight="1" x14ac:dyDescent="0.2">
      <c r="B4" s="18" t="s">
        <v>2</v>
      </c>
    </row>
    <row r="5" spans="2:2" ht="46.5" customHeight="1" x14ac:dyDescent="0.2">
      <c r="B5" s="18" t="s">
        <v>3</v>
      </c>
    </row>
    <row r="6" spans="2:2" ht="36" customHeight="1" x14ac:dyDescent="0.2">
      <c r="B6" s="19" t="s">
        <v>4</v>
      </c>
    </row>
    <row r="7" spans="2:2" ht="62.25" customHeight="1" x14ac:dyDescent="0.2">
      <c r="B7" s="18" t="s">
        <v>74</v>
      </c>
    </row>
    <row r="8" spans="2:2" ht="92.25" customHeight="1" x14ac:dyDescent="0.2">
      <c r="B8" s="1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1" customWidth="1"/>
    <col min="2" max="2" width="40.140625" style="5" customWidth="1"/>
    <col min="3" max="3" width="18.140625" style="5" customWidth="1"/>
    <col min="4" max="4" width="20.85546875" style="5" bestFit="1" customWidth="1"/>
    <col min="5" max="5" width="16.42578125" style="5" customWidth="1"/>
    <col min="6" max="6" width="20.5703125" style="5" customWidth="1"/>
    <col min="7" max="7" width="14.5703125" style="5" bestFit="1" customWidth="1"/>
    <col min="8" max="8" width="20.5703125" style="5" customWidth="1"/>
    <col min="9" max="9" width="10.7109375" style="5" customWidth="1"/>
    <col min="10" max="16384" width="9.140625" style="5"/>
  </cols>
  <sheetData>
    <row r="1" spans="1:9" ht="35.450000000000003" customHeight="1" x14ac:dyDescent="0.35">
      <c r="A1" s="11" t="s">
        <v>6</v>
      </c>
      <c r="B1" s="2" t="s">
        <v>78</v>
      </c>
      <c r="C1" s="2"/>
      <c r="D1" s="2"/>
      <c r="E1" s="2"/>
      <c r="F1" s="2"/>
      <c r="G1" s="2"/>
      <c r="H1" s="2"/>
      <c r="I1" s="2"/>
    </row>
    <row r="2" spans="1:9" ht="19.5" x14ac:dyDescent="0.25">
      <c r="A2" s="11" t="s">
        <v>7</v>
      </c>
      <c r="B2" s="3" t="s">
        <v>12</v>
      </c>
      <c r="C2" s="3"/>
      <c r="D2" s="3"/>
      <c r="E2" s="3"/>
      <c r="F2" s="3"/>
      <c r="G2" s="3"/>
      <c r="H2" s="3"/>
      <c r="I2" s="3"/>
    </row>
    <row r="3" spans="1:9" ht="15" x14ac:dyDescent="0.2">
      <c r="A3" s="11" t="s">
        <v>8</v>
      </c>
      <c r="B3" s="4" t="s">
        <v>75</v>
      </c>
      <c r="C3" s="4"/>
      <c r="D3" s="4"/>
      <c r="E3" s="4"/>
      <c r="F3" s="4"/>
      <c r="G3" s="4"/>
      <c r="H3" s="4"/>
      <c r="I3" s="4"/>
    </row>
    <row r="4" spans="1:9" ht="28.5" customHeight="1" x14ac:dyDescent="0.2">
      <c r="A4" s="11" t="s">
        <v>9</v>
      </c>
      <c r="B4" s="8" t="s">
        <v>13</v>
      </c>
    </row>
    <row r="5" spans="1:9" ht="38.25" x14ac:dyDescent="0.2">
      <c r="A5" s="11" t="s">
        <v>10</v>
      </c>
      <c r="B5" s="9" t="s">
        <v>14</v>
      </c>
      <c r="C5" s="9" t="s">
        <v>26</v>
      </c>
      <c r="D5" s="9" t="s">
        <v>27</v>
      </c>
      <c r="E5" s="9" t="s">
        <v>29</v>
      </c>
      <c r="F5" s="9" t="s">
        <v>30</v>
      </c>
      <c r="G5" s="9" t="s">
        <v>32</v>
      </c>
      <c r="H5" s="9" t="s">
        <v>34</v>
      </c>
      <c r="I5" s="9" t="s">
        <v>76</v>
      </c>
    </row>
    <row r="6" spans="1:9" x14ac:dyDescent="0.2">
      <c r="B6" s="5" t="s">
        <v>15</v>
      </c>
      <c r="C6" s="6">
        <v>0.1</v>
      </c>
      <c r="D6" s="6">
        <v>0.4</v>
      </c>
      <c r="E6" s="6">
        <v>0</v>
      </c>
      <c r="F6" s="6">
        <v>0</v>
      </c>
      <c r="G6" s="6">
        <v>0</v>
      </c>
      <c r="H6" s="6">
        <v>0.5</v>
      </c>
      <c r="I6" s="7">
        <f>SUM(Параметри[[#This Row],[ГЕНЕРАЛЬНИЙ ПАРТНЕР]:[АДМІНІСТРАТИВНИЙ ПЕРСОНАЛ]])</f>
        <v>1</v>
      </c>
    </row>
    <row r="7" spans="1:9" x14ac:dyDescent="0.2">
      <c r="B7" s="5" t="s">
        <v>16</v>
      </c>
      <c r="C7" s="6">
        <v>0.1</v>
      </c>
      <c r="D7" s="6">
        <v>0.4</v>
      </c>
      <c r="E7" s="6">
        <v>0</v>
      </c>
      <c r="F7" s="6">
        <v>0.1</v>
      </c>
      <c r="G7" s="6">
        <v>0</v>
      </c>
      <c r="H7" s="6">
        <v>0.4</v>
      </c>
      <c r="I7" s="7">
        <f>SUM(Параметри[[#This Row],[ГЕНЕРАЛЬНИЙ ПАРТНЕР]:[АДМІНІСТРАТИВНИЙ ПЕРСОНАЛ]])</f>
        <v>1</v>
      </c>
    </row>
    <row r="8" spans="1:9" x14ac:dyDescent="0.2">
      <c r="B8" s="5" t="s">
        <v>17</v>
      </c>
      <c r="C8" s="6">
        <v>0.2</v>
      </c>
      <c r="D8" s="6">
        <v>0</v>
      </c>
      <c r="E8" s="6">
        <v>0.5</v>
      </c>
      <c r="F8" s="6">
        <v>0</v>
      </c>
      <c r="G8" s="6">
        <v>0</v>
      </c>
      <c r="H8" s="6">
        <v>0.3</v>
      </c>
      <c r="I8" s="7">
        <f>SUM(Параметри[[#This Row],[ГЕНЕРАЛЬНИЙ ПАРТНЕР]:[АДМІНІСТРАТИВНИЙ ПЕРСОНАЛ]])</f>
        <v>1</v>
      </c>
    </row>
    <row r="9" spans="1:9" x14ac:dyDescent="0.2">
      <c r="B9" s="5" t="s">
        <v>18</v>
      </c>
      <c r="C9" s="6">
        <v>0.1</v>
      </c>
      <c r="D9" s="6">
        <v>0</v>
      </c>
      <c r="E9" s="6">
        <v>0</v>
      </c>
      <c r="F9" s="6">
        <v>0.6</v>
      </c>
      <c r="G9" s="6">
        <v>0</v>
      </c>
      <c r="H9" s="6">
        <v>0.3</v>
      </c>
      <c r="I9" s="7">
        <f>SUM(Параметри[[#This Row],[ГЕНЕРАЛЬНИЙ ПАРТНЕР]:[АДМІНІСТРАТИВНИЙ ПЕРСОНАЛ]])</f>
        <v>1</v>
      </c>
    </row>
    <row r="10" spans="1:9" x14ac:dyDescent="0.2">
      <c r="B10" s="5" t="s">
        <v>19</v>
      </c>
      <c r="C10" s="6">
        <v>0.2</v>
      </c>
      <c r="D10" s="6">
        <v>0.1</v>
      </c>
      <c r="E10" s="6">
        <v>0.4</v>
      </c>
      <c r="F10" s="6">
        <v>0</v>
      </c>
      <c r="G10" s="6">
        <v>0</v>
      </c>
      <c r="H10" s="6">
        <v>0.3</v>
      </c>
      <c r="I10" s="7">
        <f>SUM(Параметри[[#This Row],[ГЕНЕРАЛЬНИЙ ПАРТНЕР]:[АДМІНІСТРАТИВНИЙ ПЕРСОНАЛ]])</f>
        <v>1</v>
      </c>
    </row>
    <row r="11" spans="1:9" x14ac:dyDescent="0.2">
      <c r="B11" s="5" t="s">
        <v>20</v>
      </c>
      <c r="C11" s="6">
        <v>0.1</v>
      </c>
      <c r="D11" s="6">
        <v>0.2</v>
      </c>
      <c r="E11" s="6">
        <v>0</v>
      </c>
      <c r="F11" s="6">
        <v>0</v>
      </c>
      <c r="G11" s="6">
        <v>0.4</v>
      </c>
      <c r="H11" s="6">
        <v>0.3</v>
      </c>
      <c r="I11" s="7">
        <f>SUM(Параметри[[#This Row],[ГЕНЕРАЛЬНИЙ ПАРТНЕР]:[АДМІНІСТРАТИВНИЙ ПЕРСОНАЛ]])</f>
        <v>1</v>
      </c>
    </row>
    <row r="12" spans="1:9" ht="15" x14ac:dyDescent="0.2">
      <c r="A12" s="20" t="s">
        <v>11</v>
      </c>
      <c r="B12" s="5" t="s">
        <v>21</v>
      </c>
      <c r="C12" s="22">
        <v>350</v>
      </c>
      <c r="D12" s="22">
        <v>250</v>
      </c>
      <c r="E12" s="22">
        <v>300</v>
      </c>
      <c r="F12" s="22">
        <v>275</v>
      </c>
      <c r="G12" s="22">
        <v>225</v>
      </c>
      <c r="H12" s="22">
        <v>125</v>
      </c>
      <c r="I12" s="6"/>
    </row>
    <row r="14" spans="1:9" x14ac:dyDescent="0.2">
      <c r="A14" s="11" t="s">
        <v>79</v>
      </c>
      <c r="B14" s="23"/>
      <c r="C14" s="23"/>
      <c r="D14" s="23"/>
      <c r="E14" s="23"/>
      <c r="F14" s="23"/>
      <c r="G14" s="23"/>
      <c r="H14" s="23"/>
      <c r="I14" s="23"/>
    </row>
    <row r="15" spans="1:9" x14ac:dyDescent="0.2">
      <c r="B15" s="11"/>
      <c r="C15" s="11" t="s">
        <v>26</v>
      </c>
      <c r="D15" s="11" t="s">
        <v>28</v>
      </c>
      <c r="E15" s="11" t="s">
        <v>29</v>
      </c>
      <c r="F15" s="11" t="s">
        <v>31</v>
      </c>
      <c r="G15" s="11" t="s">
        <v>33</v>
      </c>
      <c r="H15" s="11" t="s">
        <v>34</v>
      </c>
      <c r="I15" s="11"/>
    </row>
    <row r="16" spans="1:9" x14ac:dyDescent="0.2">
      <c r="B16" s="11" t="s">
        <v>22</v>
      </c>
      <c r="C16" s="24">
        <f>SUBTOTAL(109,Відомості[ГЕНЕРАЛЬНИЙ ПАРТНЕР])</f>
        <v>78750</v>
      </c>
      <c r="D16" s="24">
        <f>SUBTOTAL(109,Відомості[ЮРИСТ ІЗ ПИТАНЬ ПІДПРИЄМЦІВ])</f>
        <v>66250</v>
      </c>
      <c r="E16" s="24">
        <f>SUBTOTAL(109,Відомості[АДВОКАТ])</f>
        <v>105000</v>
      </c>
      <c r="F16" s="24">
        <f>SUBTOTAL(109,Відомості[ЮРИСТ ІЗ ПИТАНЬ ІНТЕЛЕКТУАЛЬНОЇ ВЛАСНОСТІ])</f>
        <v>35750</v>
      </c>
      <c r="G16" s="24">
        <f>SUBTOTAL(109,Відомості[ЮРИСТ ІЗ ПИТАНЬ БАНКРУТСТВА])</f>
        <v>0</v>
      </c>
      <c r="H16" s="24">
        <f>SUBTOTAL(109,Відомості[АДМІНІСТРАТИВНИЙ ПЕРСОНАЛ])</f>
        <v>66250</v>
      </c>
      <c r="I16" s="11"/>
    </row>
    <row r="17" spans="2:9" x14ac:dyDescent="0.2">
      <c r="B17" s="11" t="s">
        <v>23</v>
      </c>
      <c r="C17" s="24">
        <f>SUBTOTAL(109,Відомості[ГЕНЕРАЛЬНИЙ ПАРТНЕР 2])</f>
        <v>79275</v>
      </c>
      <c r="D17" s="24">
        <f>SUBTOTAL(109,Відомості[ЮРИСТ ІЗ ПИТАНЬ ПІДПРИЄМЦІВ 2])</f>
        <v>67375</v>
      </c>
      <c r="E17" s="24">
        <f>SUBTOTAL(109,Відомості[АДВОКАТ 2])</f>
        <v>105600</v>
      </c>
      <c r="F17" s="24">
        <f>SUBTOTAL(109,Відомості[ЮРИСТ ІЗ ПИТАНЬ ІНТЕЛЕКТУАЛЬНОЇ ВЛАСНОСТІ 2])</f>
        <v>34650</v>
      </c>
      <c r="G17" s="24">
        <f>SUBTOTAL(109,Відомості[ЮРИСТ ІЗ ПИТАНЬ БАНКРУТСТВА 2])</f>
        <v>0</v>
      </c>
      <c r="H17" s="24">
        <f>SUBTOTAL(109,Відомості[АДМІНІСТРАТИВНИЙ ПЕРСОНАЛ 2])</f>
        <v>67000</v>
      </c>
      <c r="I17" s="11"/>
    </row>
    <row r="18" spans="2:9" x14ac:dyDescent="0.2">
      <c r="B18" s="11" t="s">
        <v>24</v>
      </c>
      <c r="C18" s="12">
        <f>C16/$C$12</f>
        <v>225</v>
      </c>
      <c r="D18" s="12">
        <f t="shared" ref="D18:H18" si="0">D16/$C$12</f>
        <v>189.28571428571428</v>
      </c>
      <c r="E18" s="12">
        <f t="shared" si="0"/>
        <v>300</v>
      </c>
      <c r="F18" s="12">
        <f t="shared" si="0"/>
        <v>102.14285714285714</v>
      </c>
      <c r="G18" s="12">
        <f t="shared" si="0"/>
        <v>0</v>
      </c>
      <c r="H18" s="12">
        <f t="shared" si="0"/>
        <v>189.28571428571428</v>
      </c>
      <c r="I18" s="11"/>
    </row>
    <row r="19" spans="2:9" x14ac:dyDescent="0.2">
      <c r="B19" s="11" t="s">
        <v>25</v>
      </c>
      <c r="C19" s="12">
        <f>C17/$C$12</f>
        <v>226.5</v>
      </c>
      <c r="D19" s="12">
        <f>D17/$C$12</f>
        <v>192.5</v>
      </c>
      <c r="E19" s="12">
        <f>E17/$C$12</f>
        <v>301.71428571428572</v>
      </c>
      <c r="F19" s="12">
        <f>F17/$C$12</f>
        <v>99</v>
      </c>
      <c r="G19" s="12">
        <f>G17/$C$12</f>
        <v>0</v>
      </c>
      <c r="H19" s="12">
        <f>H17/$C$12</f>
        <v>191.42857142857142</v>
      </c>
      <c r="I19" s="11"/>
    </row>
    <row r="20" spans="2:9" x14ac:dyDescent="0.2">
      <c r="B20" s="13"/>
      <c r="C20" s="13"/>
      <c r="D20" s="13"/>
      <c r="E20" s="13"/>
      <c r="F20" s="13"/>
      <c r="G20" s="13"/>
      <c r="H20" s="13"/>
      <c r="I20" s="13"/>
    </row>
    <row r="21" spans="2:9" x14ac:dyDescent="0.2">
      <c r="B21" s="13"/>
      <c r="C21" s="13"/>
      <c r="D21" s="13"/>
      <c r="E21" s="13"/>
      <c r="F21" s="13"/>
      <c r="G21" s="13"/>
      <c r="H21" s="13"/>
      <c r="I21" s="13"/>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1" customWidth="1"/>
    <col min="2" max="2" width="25.5703125" style="1" customWidth="1"/>
    <col min="3" max="3" width="35" style="1" bestFit="1" customWidth="1"/>
    <col min="4" max="4" width="14.42578125" style="1" customWidth="1"/>
    <col min="5" max="5" width="13.85546875" style="1" customWidth="1"/>
    <col min="6" max="6" width="13.42578125" style="1" customWidth="1"/>
    <col min="7" max="7" width="13.85546875" style="1" customWidth="1"/>
    <col min="8" max="8" width="16.140625" style="1" customWidth="1"/>
    <col min="9" max="9" width="16.42578125" style="1" customWidth="1"/>
    <col min="10" max="10" width="13.7109375" style="1" customWidth="1"/>
    <col min="11" max="11" width="13.140625" style="1" customWidth="1"/>
    <col min="12" max="12" width="15.28515625" style="1" hidden="1" customWidth="1"/>
    <col min="13" max="13" width="17.85546875" style="1" hidden="1" customWidth="1"/>
    <col min="14" max="14" width="10.28515625" style="1" hidden="1" customWidth="1"/>
    <col min="15" max="15" width="29.85546875" style="1" hidden="1" customWidth="1"/>
    <col min="16" max="16" width="18.42578125" style="1" hidden="1" customWidth="1"/>
    <col min="17" max="17" width="20.42578125" style="1" hidden="1" customWidth="1"/>
    <col min="18" max="18" width="14.7109375" style="1" hidden="1" customWidth="1"/>
    <col min="19" max="19" width="18.85546875" style="1" hidden="1" customWidth="1"/>
    <col min="20" max="20" width="12.5703125" style="1" hidden="1" customWidth="1"/>
    <col min="21" max="21" width="30.7109375" style="1" hidden="1" customWidth="1"/>
    <col min="22" max="22" width="18.42578125" style="1" hidden="1" customWidth="1"/>
    <col min="23" max="23" width="20.28515625" style="1" hidden="1" customWidth="1"/>
    <col min="24" max="24" width="2.7109375" style="1" customWidth="1"/>
    <col min="25" max="16384" width="9.140625" style="1"/>
  </cols>
  <sheetData>
    <row r="1" spans="1:29" ht="35.450000000000003" customHeight="1" x14ac:dyDescent="0.35">
      <c r="A1" s="11" t="s">
        <v>80</v>
      </c>
      <c r="B1" s="2" t="str">
        <f>'ПАРАМЕТРИ ПРОЕКТУ'!B1</f>
        <v>Назву компанії</v>
      </c>
      <c r="C1" s="2"/>
      <c r="D1" s="2"/>
      <c r="E1" s="2"/>
      <c r="F1" s="2"/>
      <c r="G1" s="2"/>
      <c r="H1" s="2"/>
      <c r="I1" s="2"/>
      <c r="J1" s="2"/>
      <c r="K1" s="2"/>
    </row>
    <row r="2" spans="1:29" ht="19.5" x14ac:dyDescent="0.25">
      <c r="A2" s="11" t="s">
        <v>35</v>
      </c>
      <c r="B2" s="3" t="str">
        <f>'ПАРАМЕТРИ ПРОЕКТУ'!B2</f>
        <v>Планування проектів для юридичних фірм</v>
      </c>
      <c r="C2" s="3"/>
      <c r="D2" s="3"/>
      <c r="E2" s="3"/>
      <c r="F2" s="3"/>
      <c r="G2" s="3"/>
      <c r="H2" s="3"/>
      <c r="I2" s="3"/>
      <c r="J2" s="3"/>
      <c r="K2" s="3"/>
      <c r="Y2" s="28" t="s">
        <v>81</v>
      </c>
      <c r="Z2" s="29"/>
      <c r="AA2" s="29"/>
      <c r="AB2" s="29"/>
      <c r="AC2" s="29"/>
    </row>
    <row r="3" spans="1:29" s="16" customFormat="1" ht="29.25" customHeight="1" x14ac:dyDescent="0.2">
      <c r="A3" s="20" t="s">
        <v>8</v>
      </c>
      <c r="B3" s="15" t="str">
        <f>'ПАРАМЕТРИ ПРОЕКТУ'!B3</f>
        <v>Ім’я компанії: конфіденційно</v>
      </c>
      <c r="C3" s="15"/>
      <c r="D3" s="15"/>
      <c r="E3" s="15"/>
      <c r="F3" s="15"/>
      <c r="G3" s="15"/>
      <c r="H3" s="15"/>
      <c r="I3" s="15"/>
      <c r="J3" s="15"/>
      <c r="K3" s="15"/>
      <c r="Y3" s="29"/>
      <c r="Z3" s="29"/>
      <c r="AA3" s="29"/>
      <c r="AB3" s="29"/>
      <c r="AC3" s="29"/>
    </row>
    <row r="4" spans="1:29" ht="25.5" customHeight="1" x14ac:dyDescent="0.2">
      <c r="A4" s="20" t="s">
        <v>36</v>
      </c>
      <c r="B4" s="14" t="s">
        <v>37</v>
      </c>
      <c r="C4" s="14" t="s">
        <v>14</v>
      </c>
      <c r="D4" s="14" t="s">
        <v>43</v>
      </c>
      <c r="E4" s="14" t="s">
        <v>44</v>
      </c>
      <c r="F4" s="14" t="s">
        <v>45</v>
      </c>
      <c r="G4" s="14" t="s">
        <v>46</v>
      </c>
      <c r="H4" s="14" t="s">
        <v>47</v>
      </c>
      <c r="I4" s="14" t="s">
        <v>48</v>
      </c>
      <c r="J4" s="14" t="s">
        <v>49</v>
      </c>
      <c r="K4" s="14" t="s">
        <v>50</v>
      </c>
      <c r="L4" s="14" t="s">
        <v>26</v>
      </c>
      <c r="M4" s="14" t="s">
        <v>27</v>
      </c>
      <c r="N4" s="14" t="s">
        <v>29</v>
      </c>
      <c r="O4" s="14" t="s">
        <v>30</v>
      </c>
      <c r="P4" s="14" t="s">
        <v>32</v>
      </c>
      <c r="Q4" s="14" t="s">
        <v>34</v>
      </c>
      <c r="R4" s="14" t="s">
        <v>51</v>
      </c>
      <c r="S4" s="14" t="s">
        <v>52</v>
      </c>
      <c r="T4" s="14" t="s">
        <v>53</v>
      </c>
      <c r="U4" s="14" t="s">
        <v>54</v>
      </c>
      <c r="V4" s="14" t="s">
        <v>55</v>
      </c>
      <c r="W4" s="14" t="s">
        <v>56</v>
      </c>
      <c r="Y4" s="29"/>
      <c r="Z4" s="29"/>
      <c r="AA4" s="29"/>
      <c r="AB4" s="29"/>
      <c r="AC4" s="29"/>
    </row>
    <row r="5" spans="1:29" x14ac:dyDescent="0.2">
      <c r="B5" t="s">
        <v>38</v>
      </c>
      <c r="C5" t="s">
        <v>15</v>
      </c>
      <c r="D5" s="27">
        <f ca="1">TODAY()</f>
        <v>43516</v>
      </c>
      <c r="E5" s="27">
        <f ca="1">TODAY()+60</f>
        <v>43576</v>
      </c>
      <c r="F5" s="27">
        <f ca="1">TODAY()+10</f>
        <v>43526</v>
      </c>
      <c r="G5" s="27">
        <f ca="1">TODAY()+65</f>
        <v>43581</v>
      </c>
      <c r="H5">
        <v>200</v>
      </c>
      <c r="I5">
        <v>220</v>
      </c>
      <c r="J5">
        <f ca="1">DAYS360(Відомості[[#This Row],[ОРІЄНТОВНИЙ ПОЧАТОК]],Відомості[[#This Row],[ОРІЄНТОВНЕ ЗАВЕРШЕННЯ]],FALSE)</f>
        <v>61</v>
      </c>
      <c r="K5">
        <f ca="1">DAYS360(Відомості[[#This Row],[ФАКТИЧНИЙ ПОЧАТОК]],Відомості[[#This Row],[ФАКТИЧНЕ ЗАВЕРШЕННЯ]],FALSE)</f>
        <v>54</v>
      </c>
      <c r="L5"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f>
        <v>7000</v>
      </c>
      <c r="M5"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f>
        <v>20000</v>
      </c>
      <c r="N5"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f>
        <v>0</v>
      </c>
      <c r="O5"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f>
        <v>0</v>
      </c>
      <c r="P5"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f>
        <v>0</v>
      </c>
      <c r="Q5"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f>
        <v>12500</v>
      </c>
      <c r="R5"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f>
        <v>7700</v>
      </c>
      <c r="S5"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f>
        <v>22000</v>
      </c>
      <c r="T5"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f>
        <v>0</v>
      </c>
      <c r="U5"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f>
        <v>0</v>
      </c>
      <c r="V5"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f>
        <v>0</v>
      </c>
      <c r="W5"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f>
        <v>13750</v>
      </c>
      <c r="Y5" s="29"/>
      <c r="Z5" s="29"/>
      <c r="AA5" s="29"/>
      <c r="AB5" s="29"/>
      <c r="AC5" s="29"/>
    </row>
    <row r="6" spans="1:29" x14ac:dyDescent="0.2">
      <c r="B6" t="s">
        <v>39</v>
      </c>
      <c r="C6" t="s">
        <v>16</v>
      </c>
      <c r="D6" s="27">
        <f ca="1">TODAY()+30</f>
        <v>43546</v>
      </c>
      <c r="E6" s="27">
        <f ca="1">TODAY()+100</f>
        <v>43616</v>
      </c>
      <c r="F6" s="27">
        <f ca="1">TODAY()+40</f>
        <v>43556</v>
      </c>
      <c r="G6" s="27">
        <f ca="1">TODAY()+110</f>
        <v>43626</v>
      </c>
      <c r="H6">
        <v>400</v>
      </c>
      <c r="I6">
        <v>390</v>
      </c>
      <c r="J6">
        <f ca="1">DAYS360(Відомості[[#This Row],[ОРІЄНТОВНИЙ ПОЧАТОК]],Відомості[[#This Row],[ОРІЄНТОВНЕ ЗАВЕРШЕННЯ]],FALSE)</f>
        <v>69</v>
      </c>
      <c r="K6">
        <f ca="1">DAYS360(Відомості[[#This Row],[ФАКТИЧНИЙ ПОЧАТОК]],Відомості[[#This Row],[ФАКТИЧНЕ ЗАВЕРШЕННЯ]],FALSE)</f>
        <v>69</v>
      </c>
      <c r="L6"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f>
        <v>14000</v>
      </c>
      <c r="M6"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f>
        <v>40000</v>
      </c>
      <c r="N6"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f>
        <v>0</v>
      </c>
      <c r="O6"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f>
        <v>11000</v>
      </c>
      <c r="P6"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f>
        <v>0</v>
      </c>
      <c r="Q6"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f>
        <v>20000</v>
      </c>
      <c r="R6"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f>
        <v>13650</v>
      </c>
      <c r="S6"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f>
        <v>39000</v>
      </c>
      <c r="T6"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f>
        <v>0</v>
      </c>
      <c r="U6"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f>
        <v>10725</v>
      </c>
      <c r="V6"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f>
        <v>0</v>
      </c>
      <c r="W6"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f>
        <v>19500</v>
      </c>
      <c r="Y6" s="29"/>
      <c r="Z6" s="29"/>
      <c r="AA6" s="29"/>
      <c r="AB6" s="29"/>
      <c r="AC6" s="29"/>
    </row>
    <row r="7" spans="1:29" x14ac:dyDescent="0.2">
      <c r="B7" t="s">
        <v>40</v>
      </c>
      <c r="C7" t="s">
        <v>17</v>
      </c>
      <c r="D7" s="27">
        <f ca="1">TODAY()+150</f>
        <v>43666</v>
      </c>
      <c r="E7" s="27">
        <f ca="1">TODAY()+150</f>
        <v>43666</v>
      </c>
      <c r="F7" s="27">
        <f ca="1">TODAY()+150</f>
        <v>43666</v>
      </c>
      <c r="G7" s="27">
        <f ca="1">TODAY()+170</f>
        <v>43686</v>
      </c>
      <c r="H7">
        <v>500</v>
      </c>
      <c r="I7">
        <v>500</v>
      </c>
      <c r="J7">
        <f ca="1">DAYS360(Відомості[[#This Row],[ОРІЄНТОВНИЙ ПОЧАТОК]],Відомості[[#This Row],[ОРІЄНТОВНЕ ЗАВЕРШЕННЯ]],FALSE)</f>
        <v>0</v>
      </c>
      <c r="K7">
        <f ca="1">DAYS360(Відомості[[#This Row],[ФАКТИЧНИЙ ПОЧАТОК]],Відомості[[#This Row],[ФАКТИЧНЕ ЗАВЕРШЕННЯ]],FALSE)</f>
        <v>19</v>
      </c>
      <c r="L7"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f>
        <v>35000</v>
      </c>
      <c r="M7"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f>
        <v>0</v>
      </c>
      <c r="N7"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f>
        <v>75000</v>
      </c>
      <c r="O7"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f>
        <v>0</v>
      </c>
      <c r="P7"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f>
        <v>0</v>
      </c>
      <c r="Q7"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f>
        <v>18750</v>
      </c>
      <c r="R7"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f>
        <v>35000</v>
      </c>
      <c r="S7"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f>
        <v>0</v>
      </c>
      <c r="T7"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f>
        <v>75000</v>
      </c>
      <c r="U7"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f>
        <v>0</v>
      </c>
      <c r="V7"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f>
        <v>0</v>
      </c>
      <c r="W7"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f>
        <v>18750</v>
      </c>
      <c r="Y7" s="29"/>
      <c r="Z7" s="29"/>
      <c r="AA7" s="29"/>
      <c r="AB7" s="29"/>
      <c r="AC7" s="29"/>
    </row>
    <row r="8" spans="1:29" x14ac:dyDescent="0.2">
      <c r="B8" t="s">
        <v>41</v>
      </c>
      <c r="C8" t="s">
        <v>18</v>
      </c>
      <c r="D8" s="27">
        <f ca="1">TODAY()+200</f>
        <v>43716</v>
      </c>
      <c r="E8" s="27">
        <f ca="1">TODAY()+230</f>
        <v>43746</v>
      </c>
      <c r="F8" s="27">
        <f ca="1">TODAY()+230</f>
        <v>43746</v>
      </c>
      <c r="G8" s="27">
        <f ca="1">TODAY()+230</f>
        <v>43746</v>
      </c>
      <c r="H8">
        <v>150</v>
      </c>
      <c r="I8">
        <v>145</v>
      </c>
      <c r="J8">
        <f ca="1">DAYS360(Відомості[[#This Row],[ОРІЄНТОВНИЙ ПОЧАТОК]],Відомості[[#This Row],[ОРІЄНТОВНЕ ЗАВЕРШЕННЯ]],FALSE)</f>
        <v>30</v>
      </c>
      <c r="K8">
        <f ca="1">DAYS360(Відомості[[#This Row],[ФАКТИЧНИЙ ПОЧАТОК]],Відомості[[#This Row],[ФАКТИЧНЕ ЗАВЕРШЕННЯ]],FALSE)</f>
        <v>0</v>
      </c>
      <c r="L8"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f>
        <v>5250</v>
      </c>
      <c r="M8"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f>
        <v>0</v>
      </c>
      <c r="N8"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f>
        <v>0</v>
      </c>
      <c r="O8"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f>
        <v>24750</v>
      </c>
      <c r="P8"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f>
        <v>0</v>
      </c>
      <c r="Q8"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f>
        <v>5625</v>
      </c>
      <c r="R8"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f>
        <v>5075</v>
      </c>
      <c r="S8"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f>
        <v>0</v>
      </c>
      <c r="T8"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f>
        <v>0</v>
      </c>
      <c r="U8"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f>
        <v>23925</v>
      </c>
      <c r="V8"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f>
        <v>0</v>
      </c>
      <c r="W8"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f>
        <v>5437.5</v>
      </c>
      <c r="Y8" s="29"/>
      <c r="Z8" s="29"/>
      <c r="AA8" s="29"/>
      <c r="AB8" s="29"/>
      <c r="AC8" s="29"/>
    </row>
    <row r="9" spans="1:29" x14ac:dyDescent="0.2">
      <c r="B9" t="s">
        <v>42</v>
      </c>
      <c r="C9" t="s">
        <v>19</v>
      </c>
      <c r="D9" s="27">
        <f ca="1">TODAY()+220</f>
        <v>43736</v>
      </c>
      <c r="E9" s="27">
        <f ca="1">TODAY()+250</f>
        <v>43766</v>
      </c>
      <c r="F9" s="27">
        <f ca="1">TODAY()+230</f>
        <v>43746</v>
      </c>
      <c r="G9" s="27">
        <f ca="1">TODAY()+259</f>
        <v>43775</v>
      </c>
      <c r="H9">
        <v>250</v>
      </c>
      <c r="I9">
        <v>255</v>
      </c>
      <c r="J9">
        <f ca="1">DAYS360(Відомості[[#This Row],[ОРІЄНТОВНИЙ ПОЧАТОК]],Відомості[[#This Row],[ОРІЄНТОВНЕ ЗАВЕРШЕННЯ]],FALSE)</f>
        <v>30</v>
      </c>
      <c r="K9">
        <f ca="1">DAYS360(Відомості[[#This Row],[ФАКТИЧНИЙ ПОЧАТОК]],Відомості[[#This Row],[ФАКТИЧНЕ ЗАВЕРШЕННЯ]],FALSE)</f>
        <v>28</v>
      </c>
      <c r="L9"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Row],[ОРІЄНТОВНІ ТРУДОВИТРАТИ]]</f>
        <v>17500</v>
      </c>
      <c r="M9"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Row],[ОРІЄНТОВНІ ТРУДОВИТРАТИ]]</f>
        <v>6250</v>
      </c>
      <c r="N9"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Row],[ОРІЄНТОВНІ ТРУДОВИТРАТИ]]</f>
        <v>30000</v>
      </c>
      <c r="O9"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Row],[ОРІЄНТОВНІ ТРУДОВИТРАТИ]]</f>
        <v>0</v>
      </c>
      <c r="P9"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Row],[ОРІЄНТОВНІ ТРУДОВИТРАТИ]]</f>
        <v>0</v>
      </c>
      <c r="Q9"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Row],[ОРІЄНТОВНІ ТРУДОВИТРАТИ]]</f>
        <v>9375</v>
      </c>
      <c r="R9" s="26">
        <f>INDEX(Параметри[],MATCH(Відомості[[#This Row],[ТИП ПРОЕКТУ]],Параметри[ТИП ПРОЕКТУ],0),MATCH(Відомості[[#Headers],[ГЕНЕРАЛЬНИЙ ПАРТНЕР]],Параметри[#Headers],0))*INDEX('ПАРАМЕТРИ ПРОЕКТУ'!$B$12:$H$12,1,MATCH(Відомості[[#Headers],[ГЕНЕРАЛЬНИЙ ПАРТНЕР]],Параметри[#Headers],0))*Відомості[[#This Row],[ФАКТИЧНІ ТРУДОВИТРАТИ]]</f>
        <v>17850</v>
      </c>
      <c r="S9" s="26">
        <f>INDEX(Параметри[],MATCH(Відомості[[#This Row],[ТИП ПРОЕКТУ]],Параметри[ТИП ПРОЕКТУ],0),MATCH(Відомості[[#Headers],[ЮРИСТ ІЗ ПИТАНЬ ПІДПРИЄМЦІВ]],Параметри[#Headers],0))*INDEX('ПАРАМЕТРИ ПРОЕКТУ'!$B$12:$H$12,1,MATCH(Відомості[[#Headers],[ЮРИСТ ІЗ ПИТАНЬ ПІДПРИЄМЦІВ]],Параметри[#Headers],0))*Відомості[[#This Row],[ФАКТИЧНІ ТРУДОВИТРАТИ]]</f>
        <v>6375</v>
      </c>
      <c r="T9" s="26">
        <f>INDEX(Параметри[],MATCH(Відомості[[#This Row],[ТИП ПРОЕКТУ]],Параметри[ТИП ПРОЕКТУ],0),MATCH(Відомості[[#Headers],[АДВОКАТ]],Параметри[#Headers],0))*INDEX('ПАРАМЕТРИ ПРОЕКТУ'!$B$12:$H$12,1,MATCH(Відомості[[#Headers],[АДВОКАТ]],Параметри[#Headers],0))*Відомості[[#This Row],[ФАКТИЧНІ ТРУДОВИТРАТИ]]</f>
        <v>30600</v>
      </c>
      <c r="U9" s="26">
        <f>INDEX(Параметри[],MATCH(Відомості[[#This Row],[ТИП ПРОЕКТУ]],Параметри[ТИП ПРОЕКТУ],0),MATCH(Відомості[[#Headers],[ЮРИСТ ІЗ ПИТАНЬ ІНТЕЛЕКТУАЛЬНОЇ ВЛАСНОСТІ]],Параметри[#Headers],0))*INDEX('ПАРАМЕТРИ ПРОЕКТУ'!$B$12:$H$12,1,MATCH(Відомості[[#Headers],[ЮРИСТ ІЗ ПИТАНЬ ІНТЕЛЕКТУАЛЬНОЇ ВЛАСНОСТІ]],Параметри[#Headers],0))*Відомості[[#This Row],[ФАКТИЧНІ ТРУДОВИТРАТИ]]</f>
        <v>0</v>
      </c>
      <c r="V9" s="26">
        <f>INDEX(Параметри[],MATCH(Відомості[[#This Row],[ТИП ПРОЕКТУ]],Параметри[ТИП ПРОЕКТУ],0),MATCH(Відомості[[#Headers],[ЮРИСТ ІЗ ПИТАНЬ БАНКРУТСТВА]],Параметри[#Headers],0))*INDEX('ПАРАМЕТРИ ПРОЕКТУ'!$B$12:$H$12,1,MATCH(Відомості[[#Headers],[ЮРИСТ ІЗ ПИТАНЬ БАНКРУТСТВА]],Параметри[#Headers],0))*Відомості[[#This Row],[ФАКТИЧНІ ТРУДОВИТРАТИ]]</f>
        <v>0</v>
      </c>
      <c r="W9" s="26">
        <f>INDEX(Параметри[],MATCH(Відомості[[#This Row],[ТИП ПРОЕКТУ]],Параметри[ТИП ПРОЕКТУ],0),MATCH(Відомості[[#Headers],[АДМІНІСТРАТИВНИЙ ПЕРСОНАЛ]],Параметри[#Headers],0))*INDEX('ПАРАМЕТРИ ПРОЕКТУ'!$B$12:$H$12,1,MATCH(Відомості[[#Headers],[АДМІНІСТРАТИВНИЙ ПЕРСОНАЛ]],Параметри[#Headers],0))*Відомості[[#This Row],[ФАКТИЧНІ ТРУДОВИТРАТИ]]</f>
        <v>9562.5</v>
      </c>
      <c r="Y9" s="29"/>
      <c r="Z9" s="29"/>
      <c r="AA9" s="29"/>
      <c r="AB9" s="29"/>
      <c r="AC9" s="29"/>
    </row>
    <row r="10" spans="1:29" x14ac:dyDescent="0.2">
      <c r="B10" s="1" t="s">
        <v>76</v>
      </c>
      <c r="H10" s="1">
        <f>SUBTOTAL(109,Відомості[ОРІЄНТОВНІ ТРУДОВИТРАТИ])</f>
        <v>1500</v>
      </c>
      <c r="I10" s="1">
        <f>SUBTOTAL(109,Відомості[ФАКТИЧНІ ТРУДОВИТРАТИ])</f>
        <v>1510</v>
      </c>
      <c r="J10" s="1">
        <f ca="1">SUBTOTAL(109,Відомості[ОРІЄНТОВНА ТРИВАЛІСТЬ])</f>
        <v>190</v>
      </c>
      <c r="K10" s="1">
        <f ca="1">SUBTOTAL(109,Відомості[ФАКТИЧНА ТРИВАЛІСТЬ])</f>
        <v>170</v>
      </c>
    </row>
  </sheetData>
  <mergeCells count="1">
    <mergeCell ref="Y2:AC9"/>
  </mergeCells>
  <dataValidations count="1">
    <dataValidation type="list" allowBlank="1" showInputMessage="1" showErrorMessage="1" sqref="C5:C9" xr:uid="{00000000-0002-0000-0100-000000000000}">
      <formula1>ТипПроекту</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1" customWidth="1"/>
    <col min="2" max="2" width="19.28515625" style="1" bestFit="1" customWidth="1"/>
    <col min="3" max="3" width="13.85546875" style="1" bestFit="1" customWidth="1"/>
    <col min="4" max="4" width="11" style="1" bestFit="1" customWidth="1"/>
    <col min="5" max="5" width="12.140625" style="1" bestFit="1" customWidth="1"/>
    <col min="6" max="6" width="16.85546875" style="1" bestFit="1" customWidth="1"/>
    <col min="7" max="7" width="13.7109375" style="1" bestFit="1" customWidth="1"/>
    <col min="8" max="8" width="19.42578125" style="1" customWidth="1"/>
    <col min="9" max="9" width="13.85546875" style="1" bestFit="1" customWidth="1"/>
    <col min="10" max="10" width="11" style="1" bestFit="1" customWidth="1"/>
    <col min="11" max="11" width="12.140625" style="1" bestFit="1" customWidth="1"/>
    <col min="12" max="12" width="13.7109375" style="1" bestFit="1" customWidth="1"/>
    <col min="13" max="13" width="16.85546875" style="1" bestFit="1" customWidth="1"/>
    <col min="14" max="14" width="19.42578125" style="1" bestFit="1" customWidth="1"/>
    <col min="15" max="15" width="2.7109375" style="1" customWidth="1"/>
    <col min="16" max="16384" width="9.140625" style="1"/>
  </cols>
  <sheetData>
    <row r="1" spans="1:20" ht="35.450000000000003" customHeight="1" x14ac:dyDescent="0.35">
      <c r="A1" s="11" t="s">
        <v>57</v>
      </c>
      <c r="B1" s="2" t="str">
        <f>'ПАРАМЕТРИ ПРОЕКТУ'!B1</f>
        <v>Назву компанії</v>
      </c>
      <c r="C1" s="2"/>
      <c r="D1" s="2"/>
      <c r="E1" s="2"/>
      <c r="F1" s="2"/>
      <c r="G1" s="2"/>
      <c r="H1" s="2"/>
      <c r="I1" s="2"/>
      <c r="J1" s="2"/>
      <c r="K1" s="2"/>
      <c r="L1" s="2"/>
      <c r="M1" s="2"/>
      <c r="N1" s="2"/>
    </row>
    <row r="2" spans="1:20" ht="19.5" x14ac:dyDescent="0.25">
      <c r="A2" s="11" t="s">
        <v>7</v>
      </c>
      <c r="B2" s="3" t="str">
        <f>'ПАРАМЕТРИ ПРОЕКТУ'!B2</f>
        <v>Планування проектів для юридичних фірм</v>
      </c>
      <c r="C2" s="3"/>
      <c r="D2" s="3"/>
      <c r="E2" s="3"/>
      <c r="F2" s="3"/>
      <c r="G2" s="3"/>
      <c r="H2" s="3"/>
      <c r="I2" s="3"/>
      <c r="J2" s="3"/>
      <c r="K2" s="3"/>
    </row>
    <row r="3" spans="1:20" ht="15" x14ac:dyDescent="0.2">
      <c r="A3" s="11" t="s">
        <v>8</v>
      </c>
      <c r="B3" s="4" t="str">
        <f>'ПАРАМЕТРИ ПРОЕКТУ'!B3</f>
        <v>Ім’я компанії: конфіденційно</v>
      </c>
      <c r="C3" s="4"/>
      <c r="D3" s="4"/>
      <c r="E3" s="4"/>
      <c r="F3" s="4"/>
      <c r="G3" s="4"/>
      <c r="H3" s="4"/>
      <c r="I3" s="4"/>
      <c r="J3" s="4"/>
      <c r="K3" s="4"/>
    </row>
    <row r="4" spans="1:20" x14ac:dyDescent="0.2">
      <c r="A4" s="11" t="s">
        <v>82</v>
      </c>
      <c r="C4" s="30" t="s">
        <v>60</v>
      </c>
      <c r="D4" s="31"/>
      <c r="E4" s="31"/>
      <c r="F4" s="31"/>
      <c r="G4" s="31"/>
      <c r="H4" s="32"/>
      <c r="I4" s="30" t="s">
        <v>67</v>
      </c>
      <c r="J4" s="31"/>
      <c r="K4" s="31"/>
      <c r="L4" s="31"/>
      <c r="M4" s="31"/>
      <c r="N4" s="32"/>
      <c r="P4" s="33" t="s">
        <v>73</v>
      </c>
      <c r="Q4" s="34"/>
      <c r="R4" s="34"/>
      <c r="S4" s="34"/>
      <c r="T4" s="34"/>
    </row>
    <row r="5" spans="1:20" s="10" customFormat="1" ht="25.5" x14ac:dyDescent="0.2">
      <c r="A5" s="20" t="s">
        <v>58</v>
      </c>
      <c r="B5" s="21" t="s">
        <v>37</v>
      </c>
      <c r="C5" s="9" t="s">
        <v>61</v>
      </c>
      <c r="D5" s="9" t="s">
        <v>62</v>
      </c>
      <c r="E5" s="9" t="s">
        <v>63</v>
      </c>
      <c r="F5" s="9" t="s">
        <v>64</v>
      </c>
      <c r="G5" s="9" t="s">
        <v>65</v>
      </c>
      <c r="H5" s="9" t="s">
        <v>66</v>
      </c>
      <c r="I5" s="9" t="s">
        <v>68</v>
      </c>
      <c r="J5" s="9" t="s">
        <v>77</v>
      </c>
      <c r="K5" s="9" t="s">
        <v>69</v>
      </c>
      <c r="L5" s="9" t="s">
        <v>70</v>
      </c>
      <c r="M5" s="9" t="s">
        <v>71</v>
      </c>
      <c r="N5" s="9" t="s">
        <v>72</v>
      </c>
      <c r="P5" s="34"/>
      <c r="Q5" s="34"/>
      <c r="R5" s="34"/>
      <c r="S5" s="34"/>
      <c r="T5" s="34"/>
    </row>
    <row r="6" spans="1:20" x14ac:dyDescent="0.2">
      <c r="B6" t="s">
        <v>38</v>
      </c>
      <c r="C6" s="25">
        <v>7000</v>
      </c>
      <c r="D6" s="25">
        <v>20000</v>
      </c>
      <c r="E6" s="25">
        <v>0</v>
      </c>
      <c r="F6" s="25">
        <v>0</v>
      </c>
      <c r="G6" s="25">
        <v>0</v>
      </c>
      <c r="H6" s="25">
        <v>12500</v>
      </c>
      <c r="I6" s="25">
        <v>7700</v>
      </c>
      <c r="J6" s="25">
        <v>22000</v>
      </c>
      <c r="K6" s="25">
        <v>0</v>
      </c>
      <c r="L6" s="25">
        <v>0</v>
      </c>
      <c r="M6" s="25">
        <v>0</v>
      </c>
      <c r="N6" s="25">
        <v>13750</v>
      </c>
      <c r="P6" s="34"/>
      <c r="Q6" s="34"/>
      <c r="R6" s="34"/>
      <c r="S6" s="34"/>
      <c r="T6" s="34"/>
    </row>
    <row r="7" spans="1:20" x14ac:dyDescent="0.2">
      <c r="B7" t="s">
        <v>39</v>
      </c>
      <c r="C7" s="25">
        <v>14000</v>
      </c>
      <c r="D7" s="25">
        <v>40000</v>
      </c>
      <c r="E7" s="25">
        <v>0</v>
      </c>
      <c r="F7" s="25">
        <v>11000</v>
      </c>
      <c r="G7" s="25">
        <v>0</v>
      </c>
      <c r="H7" s="25">
        <v>20000</v>
      </c>
      <c r="I7" s="25">
        <v>13650</v>
      </c>
      <c r="J7" s="25">
        <v>39000</v>
      </c>
      <c r="K7" s="25">
        <v>0</v>
      </c>
      <c r="L7" s="25">
        <v>10725</v>
      </c>
      <c r="M7" s="25">
        <v>0</v>
      </c>
      <c r="N7" s="25">
        <v>19500</v>
      </c>
      <c r="P7" s="34"/>
      <c r="Q7" s="34"/>
      <c r="R7" s="34"/>
      <c r="S7" s="34"/>
      <c r="T7" s="34"/>
    </row>
    <row r="8" spans="1:20" x14ac:dyDescent="0.2">
      <c r="B8" t="s">
        <v>40</v>
      </c>
      <c r="C8" s="25">
        <v>35000</v>
      </c>
      <c r="D8" s="25">
        <v>0</v>
      </c>
      <c r="E8" s="25">
        <v>75000</v>
      </c>
      <c r="F8" s="25">
        <v>0</v>
      </c>
      <c r="G8" s="25">
        <v>0</v>
      </c>
      <c r="H8" s="25">
        <v>18750</v>
      </c>
      <c r="I8" s="25">
        <v>35000</v>
      </c>
      <c r="J8" s="25">
        <v>0</v>
      </c>
      <c r="K8" s="25">
        <v>75000</v>
      </c>
      <c r="L8" s="25">
        <v>0</v>
      </c>
      <c r="M8" s="25">
        <v>0</v>
      </c>
      <c r="N8" s="25">
        <v>18750</v>
      </c>
      <c r="P8" s="34"/>
      <c r="Q8" s="34"/>
      <c r="R8" s="34"/>
      <c r="S8" s="34"/>
      <c r="T8" s="34"/>
    </row>
    <row r="9" spans="1:20" x14ac:dyDescent="0.2">
      <c r="B9" t="s">
        <v>41</v>
      </c>
      <c r="C9" s="25">
        <v>5250</v>
      </c>
      <c r="D9" s="25">
        <v>0</v>
      </c>
      <c r="E9" s="25">
        <v>0</v>
      </c>
      <c r="F9" s="25">
        <v>24750</v>
      </c>
      <c r="G9" s="25">
        <v>0</v>
      </c>
      <c r="H9" s="25">
        <v>5625</v>
      </c>
      <c r="I9" s="25">
        <v>5075</v>
      </c>
      <c r="J9" s="25">
        <v>0</v>
      </c>
      <c r="K9" s="25">
        <v>0</v>
      </c>
      <c r="L9" s="25">
        <v>23925</v>
      </c>
      <c r="M9" s="25">
        <v>0</v>
      </c>
      <c r="N9" s="25">
        <v>5437.5</v>
      </c>
      <c r="P9" s="34"/>
      <c r="Q9" s="34"/>
      <c r="R9" s="34"/>
      <c r="S9" s="34"/>
      <c r="T9" s="34"/>
    </row>
    <row r="10" spans="1:20" x14ac:dyDescent="0.2">
      <c r="B10" t="s">
        <v>42</v>
      </c>
      <c r="C10" s="25">
        <v>17500</v>
      </c>
      <c r="D10" s="25">
        <v>6250</v>
      </c>
      <c r="E10" s="25">
        <v>30000</v>
      </c>
      <c r="F10" s="25">
        <v>0</v>
      </c>
      <c r="G10" s="25">
        <v>0</v>
      </c>
      <c r="H10" s="25">
        <v>9375</v>
      </c>
      <c r="I10" s="25">
        <v>17850</v>
      </c>
      <c r="J10" s="25">
        <v>6375</v>
      </c>
      <c r="K10" s="25">
        <v>30600</v>
      </c>
      <c r="L10" s="25">
        <v>0</v>
      </c>
      <c r="M10" s="25">
        <v>0</v>
      </c>
      <c r="N10" s="25">
        <v>9562.5</v>
      </c>
      <c r="P10" s="34"/>
      <c r="Q10" s="34"/>
      <c r="R10" s="34"/>
      <c r="S10" s="34"/>
      <c r="T10" s="34"/>
    </row>
    <row r="11" spans="1:20" x14ac:dyDescent="0.2">
      <c r="B11" t="s">
        <v>59</v>
      </c>
      <c r="C11" s="25">
        <v>78750</v>
      </c>
      <c r="D11" s="25">
        <v>66250</v>
      </c>
      <c r="E11" s="25">
        <v>105000</v>
      </c>
      <c r="F11" s="25">
        <v>35750</v>
      </c>
      <c r="G11" s="25">
        <v>0</v>
      </c>
      <c r="H11" s="25">
        <v>66250</v>
      </c>
      <c r="I11" s="25">
        <v>79275</v>
      </c>
      <c r="J11" s="25">
        <v>67375</v>
      </c>
      <c r="K11" s="25">
        <v>105600</v>
      </c>
      <c r="L11" s="25">
        <v>34650</v>
      </c>
      <c r="M11" s="25">
        <v>0</v>
      </c>
      <c r="N11" s="25">
        <v>67000</v>
      </c>
      <c r="P11" s="34"/>
      <c r="Q11" s="34"/>
      <c r="R11" s="34"/>
      <c r="S11" s="34"/>
      <c r="T11" s="34"/>
    </row>
    <row r="12" spans="1:20" x14ac:dyDescent="0.2">
      <c r="B12"/>
      <c r="C12"/>
      <c r="D12"/>
      <c r="E12"/>
      <c r="F12"/>
      <c r="G12"/>
      <c r="H12"/>
      <c r="I12"/>
      <c r="J12"/>
      <c r="K12"/>
      <c r="L12"/>
      <c r="M12"/>
      <c r="N12"/>
      <c r="P12" s="34"/>
      <c r="Q12" s="34"/>
      <c r="R12" s="34"/>
      <c r="S12" s="34"/>
      <c r="T12" s="34"/>
    </row>
    <row r="13" spans="1:20" x14ac:dyDescent="0.2">
      <c r="B13"/>
      <c r="C13"/>
      <c r="D13"/>
      <c r="E13"/>
      <c r="F13"/>
      <c r="G13"/>
      <c r="H13"/>
      <c r="I13"/>
      <c r="J13"/>
      <c r="K13"/>
      <c r="L13"/>
      <c r="M13"/>
      <c r="N13"/>
      <c r="P13" s="34"/>
      <c r="Q13" s="34"/>
      <c r="R13" s="34"/>
      <c r="S13" s="34"/>
      <c r="T13" s="34"/>
    </row>
    <row r="14" spans="1:20" x14ac:dyDescent="0.2">
      <c r="B14"/>
      <c r="C14"/>
      <c r="D14"/>
      <c r="E14"/>
      <c r="F14"/>
      <c r="G14"/>
      <c r="H14"/>
      <c r="I14"/>
      <c r="J14"/>
      <c r="K14"/>
      <c r="L14"/>
      <c r="M14"/>
      <c r="N14"/>
      <c r="P14" s="34"/>
      <c r="Q14" s="34"/>
      <c r="R14" s="34"/>
      <c r="S14" s="34"/>
      <c r="T14" s="34"/>
    </row>
    <row r="15" spans="1:20" x14ac:dyDescent="0.2">
      <c r="B15"/>
      <c r="C15"/>
      <c r="D15"/>
      <c r="E15"/>
      <c r="F15"/>
      <c r="G15"/>
      <c r="H15"/>
      <c r="I15"/>
      <c r="J15"/>
      <c r="K15"/>
      <c r="L15"/>
      <c r="M15"/>
      <c r="N15"/>
      <c r="P15" s="34"/>
      <c r="Q15" s="34"/>
      <c r="R15" s="34"/>
      <c r="S15" s="34"/>
      <c r="T15" s="34"/>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Початок</vt:lpstr>
      <vt:lpstr>ПАРАМЕТРИ ПРОЕКТУ</vt:lpstr>
      <vt:lpstr>ВІДОМОСТІ ПРО ПРОЕКТ</vt:lpstr>
      <vt:lpstr>ПІДСУМКОВІ ПОКАЗНИКИ ПРОЕКТУ</vt:lpstr>
      <vt:lpstr>'ВІДОМОСТІ ПРО ПРОЕКТ'!Заголовки_для_друку</vt:lpstr>
      <vt:lpstr>'ПІДСУМКОВІ ПОКАЗНИКИ ПРОЕКТУ'!Заголовки_для_друку</vt:lpstr>
      <vt:lpstr>ТипПроекту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2019-02-20T04:53:45Z</dcterms:modified>
</cp:coreProperties>
</file>

<file path=docProps/custom.xml><?xml version="1.0" encoding="utf-8"?>
<Properties xmlns="http://schemas.openxmlformats.org/officeDocument/2006/custom-properties" xmlns:vt="http://schemas.openxmlformats.org/officeDocument/2006/docPropsVTypes"/>
</file>