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14235"/>
  </bookViews>
  <sheets>
    <sheet name="Звіт про прибутки та збитки" sheetId="1" r:id="rId1"/>
  </sheets>
  <definedNames>
    <definedName name="Датапочаткуфінансовогороку">'Звіт про прибутки та збитки'!$B$5</definedName>
    <definedName name="Друк_заголовки" localSheetId="0">'Звіт про прибутки та збитки'!$3:$3</definedName>
  </definedNames>
  <calcPr calcId="152511"/>
</workbook>
</file>

<file path=xl/calcChain.xml><?xml version="1.0" encoding="utf-8"?>
<calcChain xmlns="http://schemas.openxmlformats.org/spreadsheetml/2006/main">
  <c r="F60" i="1" l="1"/>
  <c r="F59" i="1"/>
  <c r="E60" i="1"/>
  <c r="E59" i="1"/>
  <c r="D60" i="1"/>
  <c r="D59" i="1"/>
  <c r="H58" i="1"/>
  <c r="F58" i="1"/>
  <c r="E58" i="1"/>
  <c r="D58" i="1"/>
  <c r="J56" i="1"/>
  <c r="I56" i="1"/>
  <c r="H56" i="1"/>
  <c r="J53" i="1"/>
  <c r="J54" i="1"/>
  <c r="J55" i="1"/>
  <c r="J52" i="1"/>
  <c r="I53" i="1"/>
  <c r="I54" i="1"/>
  <c r="I55" i="1"/>
  <c r="I52" i="1"/>
  <c r="H53" i="1"/>
  <c r="H54" i="1"/>
  <c r="H55" i="1"/>
  <c r="H52" i="1"/>
  <c r="E56" i="1"/>
  <c r="F56" i="1"/>
  <c r="D56" i="1"/>
  <c r="H49" i="1"/>
  <c r="F45" i="1"/>
  <c r="H45" i="1" s="1"/>
  <c r="E45" i="1"/>
  <c r="D45" i="1"/>
  <c r="J42" i="1"/>
  <c r="J41" i="1"/>
  <c r="I42" i="1"/>
  <c r="I41" i="1"/>
  <c r="H42" i="1"/>
  <c r="H41" i="1"/>
  <c r="E43" i="1"/>
  <c r="F43" i="1"/>
  <c r="J43" i="1" s="1"/>
  <c r="D43" i="1"/>
  <c r="J28" i="1"/>
  <c r="J29" i="1"/>
  <c r="J30" i="1"/>
  <c r="J31" i="1"/>
  <c r="J32" i="1"/>
  <c r="J33" i="1"/>
  <c r="J34" i="1"/>
  <c r="J35" i="1"/>
  <c r="J36" i="1"/>
  <c r="J37" i="1"/>
  <c r="J27" i="1"/>
  <c r="I28" i="1"/>
  <c r="I29" i="1"/>
  <c r="I30" i="1"/>
  <c r="I31" i="1"/>
  <c r="I32" i="1"/>
  <c r="I33" i="1"/>
  <c r="I34" i="1"/>
  <c r="I35" i="1"/>
  <c r="I36" i="1"/>
  <c r="I37" i="1"/>
  <c r="I27" i="1"/>
  <c r="H28" i="1"/>
  <c r="H29" i="1"/>
  <c r="H30" i="1"/>
  <c r="H31" i="1"/>
  <c r="H32" i="1"/>
  <c r="H33" i="1"/>
  <c r="H34" i="1"/>
  <c r="H35" i="1"/>
  <c r="H36" i="1"/>
  <c r="H37" i="1"/>
  <c r="E38" i="1"/>
  <c r="F38" i="1"/>
  <c r="J38" i="1" s="1"/>
  <c r="D38" i="1"/>
  <c r="J22" i="1"/>
  <c r="J23" i="1"/>
  <c r="J21" i="1"/>
  <c r="I22" i="1"/>
  <c r="I23" i="1"/>
  <c r="I21" i="1"/>
  <c r="H22" i="1"/>
  <c r="H23" i="1"/>
  <c r="H21" i="1"/>
  <c r="H27" i="1"/>
  <c r="E24" i="1"/>
  <c r="F24" i="1"/>
  <c r="J24" i="1" s="1"/>
  <c r="D24" i="1"/>
  <c r="F18" i="1"/>
  <c r="H18" i="1" s="1"/>
  <c r="E18" i="1"/>
  <c r="D18" i="1"/>
  <c r="J13" i="1"/>
  <c r="J14" i="1"/>
  <c r="J15" i="1"/>
  <c r="J12" i="1"/>
  <c r="I13" i="1"/>
  <c r="I14" i="1"/>
  <c r="I15" i="1"/>
  <c r="I12" i="1"/>
  <c r="H13" i="1"/>
  <c r="H14" i="1"/>
  <c r="H15" i="1"/>
  <c r="H12" i="1"/>
  <c r="E16" i="1"/>
  <c r="F16" i="1"/>
  <c r="J16" i="1" s="1"/>
  <c r="D16" i="1"/>
  <c r="J6" i="1"/>
  <c r="J7" i="1"/>
  <c r="J8" i="1"/>
  <c r="J5" i="1"/>
  <c r="I6" i="1"/>
  <c r="I7" i="1"/>
  <c r="I8" i="1"/>
  <c r="I5" i="1"/>
  <c r="H6" i="1"/>
  <c r="H7" i="1"/>
  <c r="H8" i="1"/>
  <c r="H5" i="1"/>
  <c r="E9" i="1"/>
  <c r="F9" i="1"/>
  <c r="J9" i="1" s="1"/>
  <c r="D9" i="1"/>
  <c r="H43" i="1" l="1"/>
  <c r="I43" i="1"/>
  <c r="H38" i="1"/>
  <c r="I38" i="1"/>
  <c r="H24" i="1"/>
  <c r="I24" i="1"/>
  <c r="H16" i="1"/>
  <c r="I16" i="1"/>
  <c r="H9" i="1"/>
  <c r="I9" i="1"/>
  <c r="J49" i="1"/>
  <c r="I49" i="1"/>
  <c r="J18" i="1" l="1"/>
  <c r="I18" i="1"/>
  <c r="F47" i="1"/>
  <c r="H47" i="1" s="1"/>
  <c r="E47" i="1"/>
  <c r="D47" i="1"/>
  <c r="J45" i="1"/>
  <c r="I45" i="1"/>
  <c r="I47" i="1" l="1"/>
  <c r="J47" i="1"/>
  <c r="J58" i="1" l="1"/>
  <c r="I58" i="1"/>
</calcChain>
</file>

<file path=xl/sharedStrings.xml><?xml version="1.0" encoding="utf-8"?>
<sst xmlns="http://schemas.openxmlformats.org/spreadsheetml/2006/main" count="54" uniqueCount="44">
  <si>
    <t>Прибуток від продажів</t>
  </si>
  <si>
    <t>Товар/Послуга 1</t>
  </si>
  <si>
    <t>Товар/Послуга 2</t>
  </si>
  <si>
    <t>Товар/Послуга 3</t>
  </si>
  <si>
    <t>Товар/Послуга 4</t>
  </si>
  <si>
    <t>Собівартість продажів</t>
  </si>
  <si>
    <t>Валовий прибуток</t>
  </si>
  <si>
    <t>Реклама</t>
  </si>
  <si>
    <t>Прямий маркетинг</t>
  </si>
  <si>
    <t>Інші витрати (вкажіть)</t>
  </si>
  <si>
    <t>Заробітні плати та ставки</t>
  </si>
  <si>
    <t>Сторонні послуги</t>
  </si>
  <si>
    <t>Приладдя</t>
  </si>
  <si>
    <t>Їжа та розваги</t>
  </si>
  <si>
    <t>Оренда</t>
  </si>
  <si>
    <t>Телефон</t>
  </si>
  <si>
    <t>Комунальні послуги</t>
  </si>
  <si>
    <t>Амортизація</t>
  </si>
  <si>
    <t>Страхування</t>
  </si>
  <si>
    <t>Ремонт і технічне обслуговування</t>
  </si>
  <si>
    <t>Загальні поточні витрати</t>
  </si>
  <si>
    <t>Інші поточні витрати 1</t>
  </si>
  <si>
    <t>Інші поточні витрати 2</t>
  </si>
  <si>
    <t>Прибуток від основної діяльності</t>
  </si>
  <si>
    <t>Інший прибуток</t>
  </si>
  <si>
    <t>Податки</t>
  </si>
  <si>
    <t>Податки на прибуток</t>
  </si>
  <si>
    <t>Податки на заробітну плату</t>
  </si>
  <si>
    <t>Податки на нерухомість</t>
  </si>
  <si>
    <t>Інші податки (вкажіть)</t>
  </si>
  <si>
    <t>Чистий прибуток</t>
  </si>
  <si>
    <t>Поточні витрати: продажі та маркетинг</t>
  </si>
  <si>
    <t>Поточні витрати: загальні й адміністративні</t>
  </si>
  <si>
    <t>Поточні витрати: інше</t>
  </si>
  <si>
    <t>Валовий прибуток</t>
  </si>
  <si>
    <t>Рентабельність продажів</t>
  </si>
  <si>
    <r>
      <t>Прибуток і збиток</t>
    </r>
    <r>
      <rPr>
        <b/>
        <sz val="28"/>
        <color theme="1" tint="0.14999847407452621"/>
        <rFont val="Franklin Gothic Medium"/>
        <family val="2"/>
        <scheme val="major"/>
      </rPr>
      <t>Кошторисна калькуляція</t>
    </r>
  </si>
  <si>
    <t xml:space="preserve">ПОПЕРЕДНІЙ ПЕРІОД </t>
  </si>
  <si>
    <t>БЮДЖЕТ</t>
  </si>
  <si>
    <t>ПОТОЧНИЙ ПЕРІОД</t>
  </si>
  <si>
    <t xml:space="preserve">ПОТОЧНИЙ ПЕРІОД, ВИРАЖЕНИЙ ЯК % ВІД ПРОДАЖІВ </t>
  </si>
  <si>
    <t xml:space="preserve">ВІДСОТКОВІ ЗМІНИ (%), ЩО ВІДБУЛИСЯ З ПОПЕРЕДНЬОГО ПЕРІОДУ </t>
  </si>
  <si>
    <t xml:space="preserve">ВІДСОТКОВІ ЗМІНИ (%), ЩО ВІДБУЛИСЬ У БЮДЖЕТІ 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</si>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</sst>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-0_)"/>
    <numFmt numFmtId="165" formatCode="0.0%_);\-0.0%_);"/>
    <numFmt numFmtId="166" formatCode="0_);\-0_);0_);@_)"/>
    <numFmt numFmtId="167" formatCode="0.0%_)"/>
  </numFmts>
  <fonts count="12" x14ac:knownFonts="1">
    <font>
      <sz val="10"/>
      <color theme="1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b/>
      <sz val="28"/>
      <color theme="1" tint="0.14999847407452621"/>
      <name val="Franklin Gothic Medium"/>
      <family val="2"/>
      <scheme val="major"/>
    </font>
    <font>
      <sz val="11"/>
      <color theme="1" tint="0.14990691854609822"/>
      <name val="Franklin Gothic Medium"/>
      <family val="2"/>
      <scheme val="major"/>
    </font>
    <font>
      <sz val="10"/>
      <color theme="1" tint="0.34998626667073579"/>
      <name val="Franklin Gothic Medium"/>
      <family val="2"/>
      <scheme val="minor"/>
    </font>
    <font>
      <sz val="11"/>
      <color theme="1" tint="0.14975432599871821"/>
      <name val="Franklin Gothic Medium"/>
      <family val="2"/>
      <scheme val="major"/>
    </font>
    <font>
      <sz val="10"/>
      <color theme="1" tint="0.14996795556505021"/>
      <name val="Franklin Gothic Medium"/>
      <scheme val="minor"/>
    </font>
    <font>
      <sz val="10"/>
      <color theme="1" tint="0.14999847407452621"/>
      <name val="Franklin Gothic Medium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3">
      <alignment horizontal="right" vertical="center" wrapText="1" indent="1"/>
    </xf>
    <xf numFmtId="164" fontId="5" fillId="2" borderId="1" applyFont="0" applyAlignment="0">
      <alignment vertical="center"/>
    </xf>
  </cellStyleXfs>
  <cellXfs count="61">
    <xf numFmtId="0" fontId="0" fillId="0" borderId="0" xfId="0">
      <alignment vertical="center"/>
    </xf>
    <xf numFmtId="0" fontId="9" fillId="0" borderId="0" xfId="3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3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5" fontId="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5" fillId="2" borderId="1" xfId="7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5" fillId="2" borderId="1" xfId="7" applyNumberFormat="1" applyFont="1" applyAlignment="1">
      <alignment vertical="center"/>
    </xf>
    <xf numFmtId="164" fontId="5" fillId="2" borderId="1" xfId="7" applyNumberFormat="1" applyFont="1" applyAlignment="1">
      <alignment horizontal="right" vertical="center"/>
    </xf>
    <xf numFmtId="0" fontId="4" fillId="0" borderId="4" xfId="2" applyBorder="1" applyAlignment="1">
      <alignment horizontal="left" vertical="center"/>
    </xf>
    <xf numFmtId="164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164" fontId="9" fillId="2" borderId="6" xfId="3" applyNumberFormat="1" applyFill="1" applyBorder="1" applyAlignment="1">
      <alignment horizontal="left" vertical="center"/>
    </xf>
    <xf numFmtId="164" fontId="5" fillId="2" borderId="2" xfId="7" applyNumberFormat="1" applyFont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0" fillId="3" borderId="5" xfId="0" applyFill="1" applyBorder="1" applyAlignment="1">
      <alignment horizontal="left" vertical="center"/>
    </xf>
    <xf numFmtId="164" fontId="9" fillId="3" borderId="5" xfId="3" applyNumberForma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vertical="center"/>
    </xf>
    <xf numFmtId="165" fontId="5" fillId="3" borderId="0" xfId="0" applyNumberFormat="1" applyFont="1" applyFill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horizontal="right" vertical="center"/>
    </xf>
    <xf numFmtId="0" fontId="7" fillId="0" borderId="3" xfId="6" applyNumberFormat="1" applyAlignment="1">
      <alignment horizontal="right" wrapText="1" indent="1"/>
    </xf>
    <xf numFmtId="166" fontId="7" fillId="0" borderId="3" xfId="6" applyNumberFormat="1" applyAlignment="1">
      <alignment horizontal="right" wrapText="1" indent="1"/>
    </xf>
    <xf numFmtId="166" fontId="7" fillId="3" borderId="5" xfId="6" applyNumberFormat="1" applyFill="1" applyBorder="1" applyAlignment="1">
      <alignment horizontal="right" indent="1"/>
    </xf>
    <xf numFmtId="164" fontId="5" fillId="2" borderId="8" xfId="7" applyNumberFormat="1" applyFont="1" applyBorder="1" applyAlignment="1">
      <alignment vertical="center"/>
    </xf>
    <xf numFmtId="164" fontId="5" fillId="2" borderId="8" xfId="7" applyNumberFormat="1" applyFont="1" applyBorder="1" applyAlignment="1">
      <alignment horizontal="right" vertical="center"/>
    </xf>
    <xf numFmtId="167" fontId="5" fillId="2" borderId="7" xfId="1" applyNumberFormat="1" applyFont="1" applyFill="1" applyBorder="1" applyAlignment="1">
      <alignment vertical="center"/>
    </xf>
    <xf numFmtId="167" fontId="5" fillId="2" borderId="7" xfId="1" applyNumberFormat="1" applyFont="1" applyFill="1" applyBorder="1" applyAlignment="1">
      <alignment horizontal="right" vertical="center"/>
    </xf>
    <xf numFmtId="164" fontId="9" fillId="0" borderId="2" xfId="3" applyNumberFormat="1" applyFill="1" applyBorder="1" applyAlignment="1">
      <alignment horizontal="left" vertical="center"/>
    </xf>
    <xf numFmtId="164" fontId="5" fillId="0" borderId="1" xfId="7" applyNumberFormat="1" applyFont="1" applyFill="1" applyAlignment="1">
      <alignment vertical="center"/>
    </xf>
    <xf numFmtId="164" fontId="5" fillId="0" borderId="1" xfId="7" applyNumberFormat="1" applyFont="1" applyFill="1" applyAlignment="1">
      <alignment horizontal="right" vertical="center"/>
    </xf>
    <xf numFmtId="165" fontId="5" fillId="0" borderId="1" xfId="7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4" fontId="9" fillId="2" borderId="12" xfId="3" applyNumberFormat="1" applyFill="1" applyBorder="1" applyAlignment="1">
      <alignment horizontal="left" vertical="center"/>
    </xf>
    <xf numFmtId="164" fontId="9" fillId="2" borderId="9" xfId="3" applyNumberFormat="1" applyFill="1" applyBorder="1" applyAlignment="1">
      <alignment horizontal="left" vertical="center"/>
    </xf>
    <xf numFmtId="164" fontId="9" fillId="2" borderId="10" xfId="3" applyNumberFormat="1" applyFill="1" applyBorder="1" applyAlignment="1">
      <alignment horizontal="left" vertical="center"/>
    </xf>
    <xf numFmtId="167" fontId="5" fillId="2" borderId="11" xfId="1" applyNumberFormat="1" applyFont="1" applyFill="1" applyBorder="1" applyAlignment="1">
      <alignment vertical="center"/>
    </xf>
    <xf numFmtId="167" fontId="5" fillId="2" borderId="11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vertical="center"/>
    </xf>
    <xf numFmtId="0" fontId="10" fillId="3" borderId="5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0" fillId="3" borderId="5" xfId="0" applyNumberForma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8">
    <cellStyle name="Headings" xfId="6"/>
    <cellStyle name="Totals" xfId="7"/>
    <cellStyle name="Відсотковий" xfId="1" builtinId="5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вичайний" xfId="0" builtinId="0" customBuiltin="1"/>
    <cellStyle name="Назва" xfId="2" builtinId="15" customBuiltin="1"/>
  </cellStyles>
  <dxfs count="183"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Franklin Gothic Medium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Franklin Gothic Medium"/>
      </font>
      <alignment horizontal="left" vertical="center" textRotation="0" wrapText="0" indent="1" justifyLastLine="0" shrinkToFit="0" readingOrder="0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bottom" textRotation="0" wrapText="0" indent="2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>
      <tableStyleElement type="wholeTable" dxfId="182"/>
      <tableStyleElement type="totalRow" dxfId="181"/>
      <tableStyleElement type="firstColumn" dxfId="1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Прибутоквідпродажів" displayName="Прибутоквідпродажів" ref="B5:J9" headerRowCount="0" totalsRowCount="1" headerRowDxfId="171" dataDxfId="170" totalsRowDxfId="169">
  <tableColumns count="9">
    <tableColumn id="1" name="Прибуток від продажів" totalsRowLabel="Підсумок" headerRowDxfId="168" dataDxfId="167" totalsRowDxfId="166"/>
    <tableColumn id="8" name="Стовпець 1" headerRowDxfId="165" dataDxfId="164" totalsRowDxfId="163"/>
    <tableColumn id="2" name="Попередній період" totalsRowFunction="sum" headerRowDxfId="162" totalsRowDxfId="161"/>
    <tableColumn id="3" name="Бюджет" totalsRowFunction="sum" headerRowDxfId="160" totalsRowDxfId="159"/>
    <tableColumn id="4" name="Поточний період" totalsRowFunction="sum" headerRowDxfId="158" dataDxfId="157" totalsRowDxfId="156"/>
    <tableColumn id="9" name="Стовпець 2" headerRowDxfId="155" dataDxfId="154" totalsRowDxfId="153"/>
    <tableColumn id="5" name="Поточний період, виражений як % від продажів" totalsRowFunction="custom" headerRowDxfId="152" dataDxfId="151" totalsRowDxfId="150">
      <calculatedColumnFormula>IFERROR(Прибутоквідпродажів[[#This Row],[Поточний період]]/SUBTOTAL(109,Прибутоквідпродажів[Поточний період]),0)</calculatedColumnFormula>
      <totalsRowFormula>IFERROR(Прибутоквідпродажів[[#Totals],[Поточний період]]/Прибутоквідпродажів[[#Totals],[Поточний період]],0)</totalsRowFormula>
    </tableColumn>
    <tableColumn id="6" name="Відсоткові зміни (%), що відбулися з попереднього періоду" totalsRowFunction="custom" headerRowDxfId="149" dataDxfId="148" totalsRowDxfId="147">
      <calculatedColumnFormula>IFERROR(Прибутоквідпродажів[[#This Row],[Поточний період]]/Прибутоквідпродажів[[#This Row],[Попередній період]]-1,0)</calculatedColumnFormula>
      <totalsRowFormula>IFERROR(Прибутоквідпродажів[[#Totals],[Поточний період]]/Прибутоквідпродажів[[#Totals],[Попередній період]]-1,0)</totalsRowFormula>
    </tableColumn>
    <tableColumn id="7" name="Відсоткові зміни (%), що відбулись у бюджеті" totalsRowFunction="custom" headerRowDxfId="146" dataDxfId="145" totalsRowDxfId="144">
      <calculatedColumnFormula>IFERROR(Прибутоквідпродажів[[#This Row],[Поточний період]]/Прибутоквідпродажів[[#This Row],[Бюджет]]-1,0)</calculatedColumnFormula>
      <totalsRowFormula>IFERROR(Прибутоквідпродажів[[#Totals],[Поточний період]]/Прибутоквідпродажів[[#Totals],[Бюджет]]-1,0)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Прибуток від продажів" altTextSummary="Значення для кожного продукту та послуги для стовпців «Попередній період», «Поточний період» і «Бюджет». Також містить обчислення для стовпців «Поточний період, виражений як % від продажів», «Відсоткові зміни (%), що відбулися з попереднього періоду» та «Відсоткові зміни (%), що відбулись у бюджеті»."/>
    </ext>
  </extLst>
</table>
</file>

<file path=xl/tables/table2.xml><?xml version="1.0" encoding="utf-8"?>
<table xmlns="http://schemas.openxmlformats.org/spreadsheetml/2006/main" id="2" name="Собівартістьпродукції" displayName="Собівартістьпродукції" ref="B12:J16" headerRowCount="0" totalsRowCount="1" headerRowDxfId="143" dataDxfId="142" totalsRowDxfId="141">
  <tableColumns count="9">
    <tableColumn id="1" name="Собівартість продукції" totalsRowLabel="Підсумок" dataDxfId="140" totalsRowDxfId="139"/>
    <tableColumn id="8" name="Стовпець 1" dataDxfId="138" totalsRowDxfId="137"/>
    <tableColumn id="2" name="Попередній період" totalsRowFunction="sum" headerRowDxfId="136" dataDxfId="135" totalsRowDxfId="134"/>
    <tableColumn id="3" name="Бюджет" totalsRowFunction="sum" headerRowDxfId="133" dataDxfId="132" totalsRowDxfId="131"/>
    <tableColumn id="4" name="Поточний період" totalsRowFunction="sum" headerRowDxfId="130" dataDxfId="129" totalsRowDxfId="128"/>
    <tableColumn id="9" name="Стовпець 2" headerRowDxfId="127" dataDxfId="126" totalsRowDxfId="125"/>
    <tableColumn id="5" name="Поточний період, виражений як % від продажів" totalsRowFunction="custom" headerRowDxfId="124" dataDxfId="123" totalsRowDxfId="122">
      <calculatedColumnFormula>IFERROR(Собівартістьпродукції[[#This Row],[Поточний період]]/SUBTOTAL(109,Прибутоквідпродажів[Поточний період]),0)</calculatedColumnFormula>
      <totalsRowFormula>IFERROR(Собівартістьпродукції[[#Totals],[Поточний період]]/SUBTOTAL(109,Прибутоквідпродажів[Поточний період]),0)</totalsRowFormula>
    </tableColumn>
    <tableColumn id="6" name="Відсоткові зміни (%), що відбулися з попереднього періоду" totalsRowFunction="custom" headerRowDxfId="121" dataDxfId="120" totalsRowDxfId="119">
      <calculatedColumnFormula>IFERROR(Собівартістьпродукції[[#This Row],[Поточний період]]/Собівартістьпродукції[[#This Row],[Попередній період]]-1,0)</calculatedColumnFormula>
      <totalsRowFormula>IFERROR(Собівартістьпродукції[[#Totals],[Поточний період]]/Собівартістьпродукції[[#Totals],[Попередній період]]-1,0)</totalsRowFormula>
    </tableColumn>
    <tableColumn id="7" name="Відсоткові зміни (%), що відбулись у бюджеті" totalsRowFunction="custom" headerRowDxfId="118" dataDxfId="117" totalsRowDxfId="116">
      <calculatedColumnFormula>IFERROR(Собівартістьпродукції[[#This Row],[Поточний період]]/Собівартістьпродукції[[#This Row],[Бюджет]]-1,0)</calculatedColumnFormula>
      <totalsRowFormula>IFERROR(Собівартістьпродукції[[#Totals],[Поточний період]]/Собівартістьпродукції[[#Totals],[Бюджет]]-1,0)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Собівартість продукції" altTextSummary="Значення для кожного продукту та послуги для стовпців «Попередній період», «Поточний період» і «Бюджет». Також містить обчислення для стовпців «Поточний період, виражений як % від продажів», «Відсоткові зміни (%), що відбулися з попереднього періоду» та «Відсоткові зміни (%), що відбулись у бюджеті». "/>
    </ext>
  </extLst>
</table>
</file>

<file path=xl/tables/table3.xml><?xml version="1.0" encoding="utf-8"?>
<table xmlns="http://schemas.openxmlformats.org/spreadsheetml/2006/main" id="3" name="Продажітамаркетинг" displayName="Продажітамаркетинг" ref="B21:J24" headerRowCount="0" totalsRowCount="1" headerRowDxfId="115" dataDxfId="114" totalsRowDxfId="113">
  <tableColumns count="9">
    <tableColumn id="1" name="Продажі та маркетинг" totalsRowLabel="Підсумок" headerRowDxfId="112" dataDxfId="111" totalsRowDxfId="110"/>
    <tableColumn id="8" name="Стовпець 1" headerRowDxfId="109" dataDxfId="108" totalsRowDxfId="107"/>
    <tableColumn id="2" name="Попередній період" totalsRowFunction="sum" headerRowDxfId="106" dataDxfId="105" totalsRowDxfId="104"/>
    <tableColumn id="3" name="Бюджет" totalsRowFunction="sum" headerRowDxfId="103" dataDxfId="102" totalsRowDxfId="101"/>
    <tableColumn id="4" name="Поточний період" totalsRowFunction="sum" headerRowDxfId="100" dataDxfId="99" totalsRowDxfId="98"/>
    <tableColumn id="9" name="Стовпець 2" headerRowDxfId="97" dataDxfId="96" totalsRowDxfId="95"/>
    <tableColumn id="5" name="Поточний період, виражений як % від продажів" totalsRowFunction="custom" headerRowDxfId="94" dataDxfId="93" totalsRowDxfId="92">
      <calculatedColumnFormula>IFERROR(Продажітамаркетинг[[#This Row],[Поточний період]]/SUBTOTAL(109,Прибутоквідпродажів[Поточний період]),0)</calculatedColumnFormula>
      <totalsRowFormula>IFERROR(Продажітамаркетинг[[#Totals],[Поточний період]]/SUBTOTAL(109,Прибутоквідпродажів[Поточний період]),0)</totalsRowFormula>
    </tableColumn>
    <tableColumn id="6" name="Відсоткові зміни (%), що відбулися з попереднього періоду" totalsRowFunction="custom" headerRowDxfId="91" dataDxfId="90" totalsRowDxfId="89">
      <calculatedColumnFormula>IFERROR(Продажітамаркетинг[[#This Row],[Поточний період]]/Продажітамаркетинг[[#This Row],[Попередній період]]-1,0)</calculatedColumnFormula>
      <totalsRowFormula>IFERROR(Продажітамаркетинг[[#Totals],[Поточний період]]/Продажітамаркетинг[[#Totals],[Попередній період]]-1,0)</totalsRowFormula>
    </tableColumn>
    <tableColumn id="7" name="Відсоткові зміни (%), що відбулись у бюджеті" totalsRowFunction="custom" headerRowDxfId="88" dataDxfId="87" totalsRowDxfId="86">
      <calculatedColumnFormula>IFERROR(Продажітамаркетинг[[#This Row],[Поточний період]]/Продажітамаркетинг[[#This Row],[Бюджет]]-1,0)</calculatedColumnFormula>
      <totalsRowFormula>IFERROR(Продажітамаркетинг[[#Totals],[Поточний період]]/Продажітамаркетинг[[#Totals],[Бюджет]]-1,0)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Поточні витрати: продажі та маркетинг" altTextSummary="Значення для кожного продукту та послуги для стовпців «Попередній період», «Поточний період» і «Бюджет». Також містить обчислення для стовпців «Поточний період, виражений як % від продажів», «Відсоткові зміни (%), що відбулися з попереднього періоду» та «Відсоткові зміни (%), що відбулись у бюджеті». "/>
    </ext>
  </extLst>
</table>
</file>

<file path=xl/tables/table4.xml><?xml version="1.0" encoding="utf-8"?>
<table xmlns="http://schemas.openxmlformats.org/spreadsheetml/2006/main" id="4" name="Загальнійадміністративні" displayName="Загальнійадміністративні" ref="B27:J38" headerRowCount="0" totalsRowCount="1" headerRowDxfId="85" dataDxfId="84" totalsRowDxfId="83">
  <tableColumns count="9">
    <tableColumn id="1" name="Загальні й адміністративні" totalsRowLabel="Підсумок" dataDxfId="82" totalsRowDxfId="81"/>
    <tableColumn id="8" name="Стовпець 1" dataDxfId="80" totalsRowDxfId="79"/>
    <tableColumn id="2" name="Попередній період" totalsRowFunction="sum" headerRowDxfId="78" dataDxfId="77" totalsRowDxfId="76"/>
    <tableColumn id="3" name="Бюджет" totalsRowFunction="sum" headerRowDxfId="75" dataDxfId="74" totalsRowDxfId="73"/>
    <tableColumn id="4" name="Поточний період" totalsRowFunction="sum" headerRowDxfId="72" dataDxfId="71" totalsRowDxfId="70"/>
    <tableColumn id="9" name="Стовпець 2" headerRowDxfId="69" dataDxfId="68" totalsRowDxfId="67"/>
    <tableColumn id="5" name="Поточний період, виражений як % від продажів" totalsRowFunction="custom" headerRowDxfId="66" dataDxfId="65" totalsRowDxfId="64">
      <calculatedColumnFormula>IFERROR(Загальнійадміністративні[[#This Row],[Поточний період]]/SUBTOTAL(109,Прибутоквідпродажів[Поточний період]),0)</calculatedColumnFormula>
      <totalsRowFormula>IFERROR(Загальнійадміністративні[[#Totals],[Поточний період]]/SUBTOTAL(109,Прибутоквідпродажів[Поточний період]),0)</totalsRowFormula>
    </tableColumn>
    <tableColumn id="6" name="Відсоткові зміни (%), що відбулися з попереднього періоду" totalsRowFunction="custom" headerRowDxfId="63" dataDxfId="62" totalsRowDxfId="61">
      <calculatedColumnFormula>IFERROR(Загальнійадміністративні[[#This Row],[Поточний період]]/Загальнійадміністративні[[#This Row],[Попередній період]]-1,0)</calculatedColumnFormula>
      <totalsRowFormula>IFERROR(Загальнійадміністративні[[#Totals],[Поточний період]]/Загальнійадміністративні[[#Totals],[Попередній період]]-1,0)</totalsRowFormula>
    </tableColumn>
    <tableColumn id="7" name="Відсоткові зміни (%), що відбулись у бюджеті" totalsRowFunction="custom" headerRowDxfId="60" dataDxfId="59" totalsRowDxfId="58">
      <calculatedColumnFormula>IFERROR(Загальнійадміністративні[[#This Row],[Поточний період]]/Загальнійадміністративні[[#This Row],[Бюджет]]-1,0)</calculatedColumnFormula>
      <totalsRowFormula>IFERROR(Загальнійадміністративні[[#Totals],[Поточний період]]/Загальнійадміністративні[[#Totals],[Бюджет]]-1,0)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Поточні витрати: загальні й адміністративні" altTextSummary="Значення для кожного продукту та послуги для стовпців «Попередній період», «Поточний період» і «Бюджет». Також містить обчислення для стовпців «Поточний період, виражений як % від продажів», «Відсоткові зміни (%), що відбулися з попереднього періоду» та «Відсоткові зміни (%), що відбулись у бюджеті». "/>
    </ext>
  </extLst>
</table>
</file>

<file path=xl/tables/table5.xml><?xml version="1.0" encoding="utf-8"?>
<table xmlns="http://schemas.openxmlformats.org/spreadsheetml/2006/main" id="5" name="Іншакатегоріяпоточнихвитрат" displayName="Іншакатегоріяпоточнихвитрат" ref="B41:J43" headerRowCount="0" totalsRowCount="1" headerRowDxfId="57" dataDxfId="56" totalsRowDxfId="55">
  <tableColumns count="9">
    <tableColumn id="1" name="Продажі та маркетинг" totalsRowLabel="Підсумок" headerRowDxfId="54" dataDxfId="53" totalsRowDxfId="52"/>
    <tableColumn id="8" name="Стовпець 1" headerRowDxfId="51" dataDxfId="50" totalsRowDxfId="49"/>
    <tableColumn id="2" name="Попередній період" totalsRowFunction="sum" headerRowDxfId="48" dataDxfId="47" totalsRowDxfId="46"/>
    <tableColumn id="3" name="Бюджет" totalsRowFunction="sum" headerRowDxfId="45" dataDxfId="44" totalsRowDxfId="43"/>
    <tableColumn id="4" name="Поточний період" totalsRowFunction="sum" headerRowDxfId="42" dataDxfId="41" totalsRowDxfId="40"/>
    <tableColumn id="9" name="Стовпець 2" headerRowDxfId="39" dataDxfId="38" totalsRowDxfId="37"/>
    <tableColumn id="5" name="Поточний період, виражений як % від продажів" totalsRowFunction="custom" headerRowDxfId="36" dataDxfId="35" totalsRowDxfId="34">
      <calculatedColumnFormula>IFERROR(Іншакатегоріяпоточнихвитрат[[#This Row],[Поточний період]]/SUBTOTAL(109,Прибутоквідпродажів[Поточний період]),0)</calculatedColumnFormula>
      <totalsRowFormula>IFERROR(Іншакатегоріяпоточнихвитрат[[#Totals],[Поточний період]]/SUBTOTAL(109,Прибутоквідпродажів[Поточний період]),0)</totalsRowFormula>
    </tableColumn>
    <tableColumn id="6" name="Відсоткові зміни (%), що відбулися з попереднього періоду" totalsRowFunction="custom" headerRowDxfId="33" dataDxfId="32" totalsRowDxfId="31">
      <calculatedColumnFormula>IFERROR(Іншакатегоріяпоточнихвитрат[[#This Row],[Поточний період]]/Іншакатегоріяпоточнихвитрат[[#This Row],[Попередній період]]-1,0)</calculatedColumnFormula>
      <totalsRowFormula>IFERROR(Іншакатегоріяпоточнихвитрат[[#Totals],[Поточний період]]/Іншакатегоріяпоточнихвитрат[[#Totals],[Попередній період]]-1,0)</totalsRowFormula>
    </tableColumn>
    <tableColumn id="7" name="Відсоткові зміни (%), що відбулись у бюджеті" totalsRowFunction="custom" headerRowDxfId="30" dataDxfId="29" totalsRowDxfId="28">
      <calculatedColumnFormula>IFERROR(Іншакатегоріяпоточнихвитрат[[#This Row],[Поточний період]]/Іншакатегоріяпоточнихвитрат[[#This Row],[Бюджет]]-1,0)</calculatedColumnFormula>
      <totalsRowFormula>IFERROR(Іншакатегоріяпоточнихвитрат[[#Totals],[Поточний період]]/Іншакатегоріяпоточнихвитрат[[#Totals],[Бюджет]]-1,0)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Поточні витрати: інше" altTextSummary="Значення для кожного продукту та послуги для стовпців «Попередній період», «Поточний період» і «Бюджет». Також містить обчислення для стовпців «Поточний період, виражений як % від продажів», «Відсоткові зміни (%), що відбулися з попереднього періоду» та «Відсоткові зміни (%), що відбулись у бюджеті». "/>
    </ext>
  </extLst>
</table>
</file>

<file path=xl/tables/table6.xml><?xml version="1.0" encoding="utf-8"?>
<table xmlns="http://schemas.openxmlformats.org/spreadsheetml/2006/main" id="6" name="Податки" displayName="Податки" ref="B52:J56" headerRowCount="0" totalsRowCount="1" headerRowDxfId="27" dataDxfId="26" totalsRowDxfId="25">
  <tableColumns count="9">
    <tableColumn id="1" name="Податки" totalsRowLabel="Підсумок" dataDxfId="24" totalsRowDxfId="23"/>
    <tableColumn id="8" name="Стовпець 1" dataDxfId="22" totalsRowDxfId="21"/>
    <tableColumn id="2" name="Попередній період" totalsRowFunction="sum" headerRowDxfId="20" dataDxfId="19" totalsRowDxfId="18"/>
    <tableColumn id="3" name="Бюджет" totalsRowFunction="sum" headerRowDxfId="17" dataDxfId="16" totalsRowDxfId="15"/>
    <tableColumn id="4" name="Поточний період" totalsRowFunction="sum" headerRowDxfId="14" dataDxfId="13" totalsRowDxfId="12"/>
    <tableColumn id="9" name="Стовпець 2" headerRowDxfId="11" dataDxfId="10" totalsRowDxfId="9"/>
    <tableColumn id="5" name="Поточний період, виражений як % від продажів" totalsRowFunction="custom" headerRowDxfId="8" dataDxfId="7" totalsRowDxfId="6">
      <calculatedColumnFormula>IFERROR(Податки[[#This Row],[Поточний період]]/SUBTOTAL(109,Прибутоквідпродажів[Поточний період]),0)</calculatedColumnFormula>
      <totalsRowFormula>IFERROR(Податки[[#Totals],[Поточний період]]/SUBTOTAL(109,Прибутоквідпродажів[Поточний період]),0)</totalsRowFormula>
    </tableColumn>
    <tableColumn id="6" name="Відсоткові зміни (%), що відбулися з попереднього періоду" totalsRowFunction="custom" headerRowDxfId="5" dataDxfId="4" totalsRowDxfId="3">
      <calculatedColumnFormula>IFERROR(Податки[[#This Row],[Поточний період]]/Податки[[#This Row],[Попередній період]]-1,0)</calculatedColumnFormula>
      <totalsRowFormula>IFERROR(Податки[[#Totals],[Поточний період]]/Податки[[#Totals],[Попередній період]]-1,0)</totalsRowFormula>
    </tableColumn>
    <tableColumn id="7" name="Відсоткові зміни (%), що відбулись у бюджеті" totalsRowFunction="custom" headerRowDxfId="2" dataDxfId="1" totalsRowDxfId="0">
      <calculatedColumnFormula>IFERROR(Податки[[#This Row],[Поточний період]]/Податки[[#This Row],[Бюджет]]-1,0)</calculatedColumnFormula>
      <totalsRowFormula>IFERROR(Податки[[#Totals],[Поточний період]]/Податки[[#Totals],[Бюджет]]-1,0)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Податки" altTextSummary="Значення для кожного продукту та послуги для стовпців «Попередній період», «Поточний період» і «Бюджет». Також містить обчислення для стовпців «Поточний період, виражений як % від продажів», «Відсоткові зміни (%), що відбулися з попереднього періоду» та «Відсоткові зміни (%), що відбулись у бюджеті». 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60"/>
  <sheetViews>
    <sheetView showGridLines="0" tabSelected="1" zoomScale="95" zoomScaleNormal="95" workbookViewId="0">
      <pane ySplit="3" topLeftCell="A4" activePane="bottomLeft" state="frozen"/>
      <selection pane="bottomLeft"/>
    </sheetView>
  </sheetViews>
  <sheetFormatPr defaultRowHeight="17.25" customHeight="1" x14ac:dyDescent="0.25"/>
  <cols>
    <col min="1" max="1" width="2.25" style="5" customWidth="1"/>
    <col min="2" max="2" width="40.25" style="3" customWidth="1"/>
    <col min="3" max="3" width="3" style="23" customWidth="1"/>
    <col min="4" max="5" width="18.25" style="11" customWidth="1"/>
    <col min="6" max="6" width="18.25" style="7" customWidth="1"/>
    <col min="7" max="7" width="3" style="30" customWidth="1"/>
    <col min="8" max="8" width="18" style="7" customWidth="1"/>
    <col min="9" max="9" width="18" style="5" customWidth="1"/>
    <col min="10" max="10" width="18" style="2" customWidth="1"/>
    <col min="11" max="16384" width="9" style="2"/>
  </cols>
  <sheetData>
    <row r="1" spans="2:11" ht="42" customHeight="1" thickBot="1" x14ac:dyDescent="0.3">
      <c r="B1" s="16" t="s">
        <v>36</v>
      </c>
      <c r="C1" s="22"/>
      <c r="D1" s="17"/>
      <c r="E1" s="17"/>
      <c r="F1" s="18"/>
      <c r="G1" s="29"/>
      <c r="H1" s="18"/>
      <c r="I1" s="18"/>
      <c r="J1" s="18"/>
    </row>
    <row r="2" spans="2:11" ht="17.25" customHeight="1" thickTop="1" x14ac:dyDescent="0.25"/>
    <row r="3" spans="2:11" ht="62.25" customHeight="1" thickBot="1" x14ac:dyDescent="0.35">
      <c r="B3" s="2"/>
      <c r="C3" s="24"/>
      <c r="D3" s="35" t="s">
        <v>37</v>
      </c>
      <c r="E3" s="36" t="s">
        <v>38</v>
      </c>
      <c r="F3" s="36" t="s">
        <v>39</v>
      </c>
      <c r="G3" s="37"/>
      <c r="H3" s="36" t="s">
        <v>40</v>
      </c>
      <c r="I3" s="36" t="s">
        <v>41</v>
      </c>
      <c r="J3" s="36" t="s">
        <v>42</v>
      </c>
      <c r="K3" s="5"/>
    </row>
    <row r="4" spans="2:11" customFormat="1" ht="17.25" customHeight="1" thickTop="1" x14ac:dyDescent="0.3">
      <c r="B4" s="4" t="s">
        <v>0</v>
      </c>
      <c r="C4" s="25"/>
      <c r="G4" s="25"/>
    </row>
    <row r="5" spans="2:11" ht="17.25" customHeight="1" x14ac:dyDescent="0.25">
      <c r="B5" s="6" t="s">
        <v>1</v>
      </c>
      <c r="C5" s="19"/>
      <c r="D5" s="12">
        <v>40</v>
      </c>
      <c r="E5" s="12">
        <v>50</v>
      </c>
      <c r="F5" s="12">
        <v>45</v>
      </c>
      <c r="G5" s="31"/>
      <c r="H5" s="46">
        <f>IFERROR(Прибутоквідпродажів[[#This Row],[Поточний період]]/SUBTOTAL(109,Прибутоквідпродажів[Поточний період]),0)</f>
        <v>1</v>
      </c>
      <c r="I5" s="46">
        <f>IFERROR(Прибутоквідпродажів[[#This Row],[Поточний період]]/Прибутоквідпродажів[[#This Row],[Попередній період]]-1,0)</f>
        <v>0.125</v>
      </c>
      <c r="J5" s="46">
        <f>IFERROR(Прибутоквідпродажів[[#This Row],[Поточний період]]/Прибутоквідпродажів[[#This Row],[Бюджет]]-1,0)</f>
        <v>-9.9999999999999978E-2</v>
      </c>
      <c r="K5" s="5"/>
    </row>
    <row r="6" spans="2:11" ht="17.25" customHeight="1" x14ac:dyDescent="0.25">
      <c r="B6" s="6" t="s">
        <v>2</v>
      </c>
      <c r="C6" s="19"/>
      <c r="D6" s="12"/>
      <c r="E6" s="12"/>
      <c r="F6" s="12"/>
      <c r="G6" s="31"/>
      <c r="H6" s="46">
        <f>IFERROR(Прибутоквідпродажів[[#This Row],[Поточний період]]/SUBTOTAL(109,Прибутоквідпродажів[Поточний період]),0)</f>
        <v>0</v>
      </c>
      <c r="I6" s="46">
        <f>IFERROR(Прибутоквідпродажів[[#This Row],[Поточний період]]/Прибутоквідпродажів[[#This Row],[Попередній період]]-1,0)</f>
        <v>0</v>
      </c>
      <c r="J6" s="46">
        <f>IFERROR(Прибутоквідпродажів[[#This Row],[Поточний період]]/Прибутоквідпродажів[[#This Row],[Бюджет]]-1,0)</f>
        <v>0</v>
      </c>
      <c r="K6" s="5"/>
    </row>
    <row r="7" spans="2:11" ht="17.25" customHeight="1" x14ac:dyDescent="0.25">
      <c r="B7" s="6" t="s">
        <v>3</v>
      </c>
      <c r="C7" s="19"/>
      <c r="D7" s="12"/>
      <c r="E7" s="12"/>
      <c r="F7" s="12"/>
      <c r="G7" s="31"/>
      <c r="H7" s="46">
        <f>IFERROR(Прибутоквідпродажів[[#This Row],[Поточний період]]/SUBTOTAL(109,Прибутоквідпродажів[Поточний період]),0)</f>
        <v>0</v>
      </c>
      <c r="I7" s="46">
        <f>IFERROR(Прибутоквідпродажів[[#This Row],[Поточний період]]/Прибутоквідпродажів[[#This Row],[Попередній період]]-1,0)</f>
        <v>0</v>
      </c>
      <c r="J7" s="46">
        <f>IFERROR(Прибутоквідпродажів[[#This Row],[Поточний період]]/Прибутоквідпродажів[[#This Row],[Бюджет]]-1,0)</f>
        <v>0</v>
      </c>
      <c r="K7" s="5"/>
    </row>
    <row r="8" spans="2:11" ht="17.25" customHeight="1" x14ac:dyDescent="0.25">
      <c r="B8" s="6" t="s">
        <v>4</v>
      </c>
      <c r="C8" s="19"/>
      <c r="D8" s="12"/>
      <c r="E8" s="12"/>
      <c r="F8" s="12"/>
      <c r="G8" s="31"/>
      <c r="H8" s="46">
        <f>IFERROR(Прибутоквідпродажів[[#This Row],[Поточний період]]/SUBTOTAL(109,Прибутоквідпродажів[Поточний період]),0)</f>
        <v>0</v>
      </c>
      <c r="I8" s="46">
        <f>IFERROR(Прибутоквідпродажів[[#This Row],[Поточний період]]/Прибутоквідпродажів[[#This Row],[Попередній період]]-1,0)</f>
        <v>0</v>
      </c>
      <c r="J8" s="46">
        <f>IFERROR(Прибутоквідпродажів[[#This Row],[Поточний період]]/Прибутоквідпродажів[[#This Row],[Бюджет]]-1,0)</f>
        <v>0</v>
      </c>
      <c r="K8" s="5"/>
    </row>
    <row r="9" spans="2:11" ht="17.25" customHeight="1" x14ac:dyDescent="0.25">
      <c r="B9" s="52" t="s">
        <v>43</v>
      </c>
      <c r="C9" s="53"/>
      <c r="D9" s="54">
        <f>SUBTOTAL(109,Прибутоквідпродажів[Попередній період])</f>
        <v>40</v>
      </c>
      <c r="E9" s="54">
        <f>SUBTOTAL(109,Прибутоквідпродажів[Бюджет])</f>
        <v>50</v>
      </c>
      <c r="F9" s="54">
        <f>SUBTOTAL(109,Прибутоквідпродажів[Поточний період])</f>
        <v>45</v>
      </c>
      <c r="G9" s="55"/>
      <c r="H9" s="56">
        <f>IFERROR(Прибутоквідпродажів[[#Totals],[Поточний період]]/Прибутоквідпродажів[[#Totals],[Поточний період]],0)</f>
        <v>1</v>
      </c>
      <c r="I9" s="56">
        <f>IFERROR(Прибутоквідпродажів[[#Totals],[Поточний період]]/Прибутоквідпродажів[[#Totals],[Попередній період]]-1,0)</f>
        <v>0.125</v>
      </c>
      <c r="J9" s="56">
        <f>IFERROR(Прибутоквідпродажів[[#Totals],[Поточний період]]/Прибутоквідпродажів[[#Totals],[Бюджет]]-1,0)</f>
        <v>-9.9999999999999978E-2</v>
      </c>
    </row>
    <row r="10" spans="2:11" ht="17.25" customHeight="1" x14ac:dyDescent="0.25">
      <c r="B10" s="60"/>
      <c r="C10" s="60"/>
      <c r="D10" s="60"/>
      <c r="E10" s="60"/>
      <c r="F10" s="60"/>
      <c r="G10" s="60"/>
      <c r="H10" s="60"/>
      <c r="I10" s="60"/>
      <c r="J10" s="60"/>
    </row>
    <row r="11" spans="2:11" ht="17.25" customHeight="1" x14ac:dyDescent="0.25">
      <c r="B11" s="1" t="s">
        <v>5</v>
      </c>
      <c r="K11" s="5"/>
    </row>
    <row r="12" spans="2:11" ht="17.25" customHeight="1" x14ac:dyDescent="0.25">
      <c r="B12" s="6" t="s">
        <v>1</v>
      </c>
      <c r="C12" s="19"/>
      <c r="D12" s="13"/>
      <c r="E12" s="13">
        <v>2</v>
      </c>
      <c r="F12" s="13">
        <v>3</v>
      </c>
      <c r="G12" s="32"/>
      <c r="H12" s="9">
        <f>IFERROR(Собівартістьпродукції[[#This Row],[Поточний період]]/SUBTOTAL(109,Прибутоквідпродажів[Поточний період]),0)</f>
        <v>6.6666666666666666E-2</v>
      </c>
      <c r="I12" s="9">
        <f>IFERROR(Собівартістьпродукції[[#This Row],[Поточний період]]/Собівартістьпродукції[[#This Row],[Попередній період]]-1,0)</f>
        <v>0</v>
      </c>
      <c r="J12" s="9">
        <f>IFERROR(Собівартістьпродукції[[#This Row],[Поточний період]]/Собівартістьпродукції[[#This Row],[Бюджет]]-1,0)</f>
        <v>0.5</v>
      </c>
      <c r="K12" s="5"/>
    </row>
    <row r="13" spans="2:11" ht="17.25" customHeight="1" x14ac:dyDescent="0.25">
      <c r="B13" s="6" t="s">
        <v>2</v>
      </c>
      <c r="C13" s="19"/>
      <c r="D13" s="13"/>
      <c r="E13" s="13">
        <v>5</v>
      </c>
      <c r="F13" s="13">
        <v>3</v>
      </c>
      <c r="G13" s="32"/>
      <c r="H13" s="9">
        <f>IFERROR(Собівартістьпродукції[[#This Row],[Поточний період]]/SUBTOTAL(109,Прибутоквідпродажів[Поточний період]),0)</f>
        <v>6.6666666666666666E-2</v>
      </c>
      <c r="I13" s="9">
        <f>IFERROR(Собівартістьпродукції[[#This Row],[Поточний період]]/Собівартістьпродукції[[#This Row],[Попередній період]]-1,0)</f>
        <v>0</v>
      </c>
      <c r="J13" s="9">
        <f>IFERROR(Собівартістьпродукції[[#This Row],[Поточний період]]/Собівартістьпродукції[[#This Row],[Бюджет]]-1,0)</f>
        <v>-0.4</v>
      </c>
      <c r="K13" s="5"/>
    </row>
    <row r="14" spans="2:11" ht="17.25" customHeight="1" x14ac:dyDescent="0.25">
      <c r="B14" s="6" t="s">
        <v>3</v>
      </c>
      <c r="C14" s="19"/>
      <c r="D14" s="13"/>
      <c r="E14" s="13"/>
      <c r="F14" s="13">
        <v>1</v>
      </c>
      <c r="G14" s="32"/>
      <c r="H14" s="9">
        <f>IFERROR(Собівартістьпродукції[[#This Row],[Поточний період]]/SUBTOTAL(109,Прибутоквідпродажів[Поточний період]),0)</f>
        <v>2.2222222222222223E-2</v>
      </c>
      <c r="I14" s="9">
        <f>IFERROR(Собівартістьпродукції[[#This Row],[Поточний період]]/Собівартістьпродукції[[#This Row],[Попередній період]]-1,0)</f>
        <v>0</v>
      </c>
      <c r="J14" s="9">
        <f>IFERROR(Собівартістьпродукції[[#This Row],[Поточний період]]/Собівартістьпродукції[[#This Row],[Бюджет]]-1,0)</f>
        <v>0</v>
      </c>
      <c r="K14" s="5"/>
    </row>
    <row r="15" spans="2:11" ht="17.25" customHeight="1" x14ac:dyDescent="0.25">
      <c r="B15" s="6" t="s">
        <v>4</v>
      </c>
      <c r="C15" s="19"/>
      <c r="D15" s="13"/>
      <c r="E15" s="13"/>
      <c r="F15" s="13"/>
      <c r="G15" s="32"/>
      <c r="H15" s="9">
        <f>IFERROR(Собівартістьпродукції[[#This Row],[Поточний період]]/SUBTOTAL(109,Прибутоквідпродажів[Поточний період]),0)</f>
        <v>0</v>
      </c>
      <c r="I15" s="9">
        <f>IFERROR(Собівартістьпродукції[[#This Row],[Поточний період]]/Собівартістьпродукції[[#This Row],[Попередній період]]-1,0)</f>
        <v>0</v>
      </c>
      <c r="J15" s="9">
        <f>IFERROR(Собівартістьпродукції[[#This Row],[Поточний період]]/Собівартістьпродукції[[#This Row],[Бюджет]]-1,0)</f>
        <v>0</v>
      </c>
      <c r="K15" s="5"/>
    </row>
    <row r="16" spans="2:11" ht="17.25" customHeight="1" x14ac:dyDescent="0.25">
      <c r="B16" s="52" t="s">
        <v>43</v>
      </c>
      <c r="C16" s="26"/>
      <c r="D16" s="54">
        <f>SUBTOTAL(109,Собівартістьпродукції[Попередній період])</f>
        <v>0</v>
      </c>
      <c r="E16" s="54">
        <f>SUBTOTAL(109,Собівартістьпродукції[Бюджет])</f>
        <v>7</v>
      </c>
      <c r="F16" s="54">
        <f>SUBTOTAL(109,Собівартістьпродукції[Поточний період])</f>
        <v>7</v>
      </c>
      <c r="G16" s="57"/>
      <c r="H16" s="56">
        <f>IFERROR(Собівартістьпродукції[[#Totals],[Поточний період]]/SUBTOTAL(109,Прибутоквідпродажів[Поточний період]),0)</f>
        <v>0.15555555555555556</v>
      </c>
      <c r="I16" s="56">
        <f>IFERROR(Собівартістьпродукції[[#Totals],[Поточний період]]/Собівартістьпродукції[[#Totals],[Попередній період]]-1,0)</f>
        <v>0</v>
      </c>
      <c r="J16" s="56">
        <f>IFERROR(Собівартістьпродукції[[#Totals],[Поточний період]]/Собівартістьпродукції[[#Totals],[Бюджет]]-1,0)</f>
        <v>0</v>
      </c>
      <c r="K16" s="5"/>
    </row>
    <row r="17" spans="1:10" ht="17.25" customHeight="1" x14ac:dyDescent="0.25"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7.25" customHeight="1" thickBot="1" x14ac:dyDescent="0.3">
      <c r="A18" s="2"/>
      <c r="B18" s="42" t="s">
        <v>6</v>
      </c>
      <c r="C18" s="27"/>
      <c r="D18" s="43">
        <f>SUM(Прибутоквідпродажів[Попередній період])-SUM(Собівартістьпродукції[Попередній період])</f>
        <v>40</v>
      </c>
      <c r="E18" s="43">
        <f>SUM(Прибутоквідпродажів[Бюджет])-SUM(Собівартістьпродукції[Бюджет])</f>
        <v>43</v>
      </c>
      <c r="F18" s="44">
        <f>SUM(Прибутоквідпродажів[Поточний період])-SUM(Собівартістьпродукції[Поточний період])</f>
        <v>38</v>
      </c>
      <c r="G18" s="34"/>
      <c r="H18" s="45">
        <f>IFERROR(F18/SUBTOTAL(109,Прибутоквідпродажів[Поточний період]),0)</f>
        <v>0.84444444444444444</v>
      </c>
      <c r="I18" s="45">
        <f>IFERROR(F18/D18-1,0)</f>
        <v>-5.0000000000000044E-2</v>
      </c>
      <c r="J18" s="45">
        <f>IFERROR(F18/E18-1,0)</f>
        <v>-0.11627906976744184</v>
      </c>
    </row>
    <row r="19" spans="1:10" ht="17.25" customHeight="1" x14ac:dyDescent="0.25">
      <c r="A19" s="2"/>
    </row>
    <row r="20" spans="1:10" ht="17.25" customHeight="1" x14ac:dyDescent="0.25">
      <c r="A20" s="2"/>
      <c r="B20" s="1" t="s">
        <v>31</v>
      </c>
      <c r="I20" s="2"/>
    </row>
    <row r="21" spans="1:10" ht="17.25" customHeight="1" x14ac:dyDescent="0.25">
      <c r="A21" s="2"/>
      <c r="B21" s="6" t="s">
        <v>7</v>
      </c>
      <c r="C21" s="19"/>
      <c r="D21" s="13"/>
      <c r="E21" s="13">
        <v>22</v>
      </c>
      <c r="F21" s="13">
        <v>19</v>
      </c>
      <c r="G21" s="32"/>
      <c r="H21" s="9">
        <f>IFERROR(Продажітамаркетинг[[#This Row],[Поточний період]]/SUBTOTAL(109,Прибутоквідпродажів[Поточний період]),0)</f>
        <v>0.42222222222222222</v>
      </c>
      <c r="I21" s="9">
        <f>IFERROR(Продажітамаркетинг[[#This Row],[Поточний період]]/Продажітамаркетинг[[#This Row],[Попередній період]]-1,0)</f>
        <v>0</v>
      </c>
      <c r="J21" s="9">
        <f>IFERROR(Продажітамаркетинг[[#This Row],[Поточний період]]/Продажітамаркетинг[[#This Row],[Бюджет]]-1,0)</f>
        <v>-0.13636363636363635</v>
      </c>
    </row>
    <row r="22" spans="1:10" ht="17.25" customHeight="1" x14ac:dyDescent="0.25">
      <c r="A22" s="2"/>
      <c r="B22" s="6" t="s">
        <v>8</v>
      </c>
      <c r="C22" s="19"/>
      <c r="D22" s="13"/>
      <c r="E22" s="13"/>
      <c r="F22" s="13"/>
      <c r="G22" s="32"/>
      <c r="H22" s="9">
        <f>IFERROR(Продажітамаркетинг[[#This Row],[Поточний період]]/SUBTOTAL(109,Прибутоквідпродажів[Поточний період]),0)</f>
        <v>0</v>
      </c>
      <c r="I22" s="9">
        <f>IFERROR(Продажітамаркетинг[[#This Row],[Поточний період]]/Продажітамаркетинг[[#This Row],[Попередній період]]-1,0)</f>
        <v>0</v>
      </c>
      <c r="J22" s="9">
        <f>IFERROR(Продажітамаркетинг[[#This Row],[Поточний період]]/Продажітамаркетинг[[#This Row],[Бюджет]]-1,0)</f>
        <v>0</v>
      </c>
    </row>
    <row r="23" spans="1:10" ht="17.25" customHeight="1" x14ac:dyDescent="0.25">
      <c r="A23" s="2"/>
      <c r="B23" s="6" t="s">
        <v>9</v>
      </c>
      <c r="C23" s="19"/>
      <c r="D23" s="13"/>
      <c r="E23" s="13"/>
      <c r="F23" s="13"/>
      <c r="G23" s="32"/>
      <c r="H23" s="9">
        <f>IFERROR(Продажітамаркетинг[[#This Row],[Поточний період]]/SUBTOTAL(109,Прибутоквідпродажів[Поточний період]),0)</f>
        <v>0</v>
      </c>
      <c r="I23" s="9">
        <f>IFERROR(Продажітамаркетинг[[#This Row],[Поточний період]]/Продажітамаркетинг[[#This Row],[Попередній період]]-1,0)</f>
        <v>0</v>
      </c>
      <c r="J23" s="9">
        <f>IFERROR(Продажітамаркетинг[[#This Row],[Поточний період]]/Продажітамаркетинг[[#This Row],[Бюджет]]-1,0)</f>
        <v>0</v>
      </c>
    </row>
    <row r="24" spans="1:10" ht="17.25" customHeight="1" x14ac:dyDescent="0.25">
      <c r="A24" s="2"/>
      <c r="B24" s="52" t="s">
        <v>43</v>
      </c>
      <c r="C24" s="26"/>
      <c r="D24" s="54">
        <f>SUBTOTAL(109,Продажітамаркетинг[Попередній період])</f>
        <v>0</v>
      </c>
      <c r="E24" s="54">
        <f>SUBTOTAL(109,Продажітамаркетинг[Бюджет])</f>
        <v>22</v>
      </c>
      <c r="F24" s="54">
        <f>SUBTOTAL(109,Продажітамаркетинг[Поточний період])</f>
        <v>19</v>
      </c>
      <c r="G24" s="57"/>
      <c r="H24" s="56">
        <f>IFERROR(Продажітамаркетинг[[#Totals],[Поточний період]]/SUBTOTAL(109,Прибутоквідпродажів[Поточний період]),0)</f>
        <v>0.42222222222222222</v>
      </c>
      <c r="I24" s="56">
        <f>IFERROR(Продажітамаркетинг[[#Totals],[Поточний період]]/Продажітамаркетинг[[#Totals],[Попередній період]]-1,0)</f>
        <v>0</v>
      </c>
      <c r="J24" s="56">
        <f>IFERROR(Продажітамаркетинг[[#Totals],[Поточний період]]/Продажітамаркетинг[[#Totals],[Бюджет]]-1,0)</f>
        <v>-0.13636363636363635</v>
      </c>
    </row>
    <row r="25" spans="1:10" ht="17.25" customHeight="1" x14ac:dyDescent="0.25">
      <c r="A25" s="2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7.25" customHeight="1" x14ac:dyDescent="0.25">
      <c r="A26" s="2"/>
      <c r="B26" s="1" t="s">
        <v>32</v>
      </c>
      <c r="I26" s="2"/>
    </row>
    <row r="27" spans="1:10" ht="17.25" customHeight="1" x14ac:dyDescent="0.25">
      <c r="A27" s="2"/>
      <c r="B27" s="6" t="s">
        <v>10</v>
      </c>
      <c r="C27" s="19"/>
      <c r="D27" s="12"/>
      <c r="E27" s="12">
        <v>56</v>
      </c>
      <c r="F27" s="12">
        <v>51</v>
      </c>
      <c r="G27" s="31"/>
      <c r="H27" s="8">
        <f>IFERROR(Загальнійадміністративні[[#This Row],[Поточний період]]/SUBTOTAL(109,Прибутоквідпродажів[Поточний період]),0)</f>
        <v>1.1333333333333333</v>
      </c>
      <c r="I27" s="8">
        <f>IFERROR(Загальнійадміністративні[[#This Row],[Поточний період]]/Загальнійадміністративні[[#This Row],[Попередній період]]-1,0)</f>
        <v>0</v>
      </c>
      <c r="J27" s="8">
        <f>IFERROR(Загальнійадміністративні[[#This Row],[Поточний період]]/Загальнійадміністративні[[#This Row],[Бюджет]]-1,0)</f>
        <v>-8.9285714285714302E-2</v>
      </c>
    </row>
    <row r="28" spans="1:10" ht="17.25" customHeight="1" x14ac:dyDescent="0.25">
      <c r="A28" s="2"/>
      <c r="B28" s="6" t="s">
        <v>11</v>
      </c>
      <c r="C28" s="19"/>
      <c r="D28" s="12"/>
      <c r="E28" s="12"/>
      <c r="F28" s="12"/>
      <c r="G28" s="31"/>
      <c r="H28" s="8">
        <f>IFERROR(Загальнійадміністративні[[#This Row],[Поточний період]]/SUBTOTAL(109,Прибутоквідпродажів[Поточний період]),0)</f>
        <v>0</v>
      </c>
      <c r="I28" s="8">
        <f>IFERROR(Загальнійадміністративні[[#This Row],[Поточний період]]/Загальнійадміністративні[[#This Row],[Попередній період]]-1,0)</f>
        <v>0</v>
      </c>
      <c r="J28" s="8">
        <f>IFERROR(Загальнійадміністративні[[#This Row],[Поточний період]]/Загальнійадміністративні[[#This Row],[Бюджет]]-1,0)</f>
        <v>0</v>
      </c>
    </row>
    <row r="29" spans="1:10" ht="17.25" customHeight="1" x14ac:dyDescent="0.25">
      <c r="A29" s="2"/>
      <c r="B29" s="6" t="s">
        <v>12</v>
      </c>
      <c r="C29" s="19"/>
      <c r="D29" s="12"/>
      <c r="E29" s="12"/>
      <c r="F29" s="12"/>
      <c r="G29" s="31"/>
      <c r="H29" s="8">
        <f>IFERROR(Загальнійадміністративні[[#This Row],[Поточний період]]/SUBTOTAL(109,Прибутоквідпродажів[Поточний період]),0)</f>
        <v>0</v>
      </c>
      <c r="I29" s="8">
        <f>IFERROR(Загальнійадміністративні[[#This Row],[Поточний період]]/Загальнійадміністративні[[#This Row],[Попередній період]]-1,0)</f>
        <v>0</v>
      </c>
      <c r="J29" s="8">
        <f>IFERROR(Загальнійадміністративні[[#This Row],[Поточний період]]/Загальнійадміністративні[[#This Row],[Бюджет]]-1,0)</f>
        <v>0</v>
      </c>
    </row>
    <row r="30" spans="1:10" ht="17.25" customHeight="1" x14ac:dyDescent="0.25">
      <c r="A30" s="2"/>
      <c r="B30" s="6" t="s">
        <v>13</v>
      </c>
      <c r="C30" s="19"/>
      <c r="D30" s="12"/>
      <c r="E30" s="12"/>
      <c r="F30" s="12"/>
      <c r="G30" s="31"/>
      <c r="H30" s="8">
        <f>IFERROR(Загальнійадміністративні[[#This Row],[Поточний період]]/SUBTOTAL(109,Прибутоквідпродажів[Поточний період]),0)</f>
        <v>0</v>
      </c>
      <c r="I30" s="8">
        <f>IFERROR(Загальнійадміністративні[[#This Row],[Поточний період]]/Загальнійадміністративні[[#This Row],[Попередній період]]-1,0)</f>
        <v>0</v>
      </c>
      <c r="J30" s="8">
        <f>IFERROR(Загальнійадміністративні[[#This Row],[Поточний період]]/Загальнійадміністративні[[#This Row],[Бюджет]]-1,0)</f>
        <v>0</v>
      </c>
    </row>
    <row r="31" spans="1:10" ht="17.25" customHeight="1" x14ac:dyDescent="0.25">
      <c r="A31" s="2"/>
      <c r="B31" s="6" t="s">
        <v>14</v>
      </c>
      <c r="C31" s="19"/>
      <c r="D31" s="12"/>
      <c r="E31" s="12"/>
      <c r="F31" s="12"/>
      <c r="G31" s="31"/>
      <c r="H31" s="8">
        <f>IFERROR(Загальнійадміністративні[[#This Row],[Поточний період]]/SUBTOTAL(109,Прибутоквідпродажів[Поточний період]),0)</f>
        <v>0</v>
      </c>
      <c r="I31" s="8">
        <f>IFERROR(Загальнійадміністративні[[#This Row],[Поточний період]]/Загальнійадміністративні[[#This Row],[Попередній період]]-1,0)</f>
        <v>0</v>
      </c>
      <c r="J31" s="8">
        <f>IFERROR(Загальнійадміністративні[[#This Row],[Поточний період]]/Загальнійадміністративні[[#This Row],[Бюджет]]-1,0)</f>
        <v>0</v>
      </c>
    </row>
    <row r="32" spans="1:10" ht="17.25" customHeight="1" x14ac:dyDescent="0.25">
      <c r="A32" s="2"/>
      <c r="B32" s="6" t="s">
        <v>15</v>
      </c>
      <c r="C32" s="19"/>
      <c r="D32" s="12"/>
      <c r="E32" s="12"/>
      <c r="F32" s="12"/>
      <c r="G32" s="31"/>
      <c r="H32" s="8">
        <f>IFERROR(Загальнійадміністративні[[#This Row],[Поточний період]]/SUBTOTAL(109,Прибутоквідпродажів[Поточний період]),0)</f>
        <v>0</v>
      </c>
      <c r="I32" s="8">
        <f>IFERROR(Загальнійадміністративні[[#This Row],[Поточний період]]/Загальнійадміністративні[[#This Row],[Попередній період]]-1,0)</f>
        <v>0</v>
      </c>
      <c r="J32" s="8">
        <f>IFERROR(Загальнійадміністративні[[#This Row],[Поточний період]]/Загальнійадміністративні[[#This Row],[Бюджет]]-1,0)</f>
        <v>0</v>
      </c>
    </row>
    <row r="33" spans="1:10" ht="17.25" customHeight="1" x14ac:dyDescent="0.25">
      <c r="A33" s="2"/>
      <c r="B33" s="6" t="s">
        <v>16</v>
      </c>
      <c r="C33" s="19"/>
      <c r="D33" s="12"/>
      <c r="E33" s="12"/>
      <c r="F33" s="12"/>
      <c r="G33" s="31"/>
      <c r="H33" s="8">
        <f>IFERROR(Загальнійадміністративні[[#This Row],[Поточний період]]/SUBTOTAL(109,Прибутоквідпродажів[Поточний період]),0)</f>
        <v>0</v>
      </c>
      <c r="I33" s="8">
        <f>IFERROR(Загальнійадміністративні[[#This Row],[Поточний період]]/Загальнійадміністративні[[#This Row],[Попередній період]]-1,0)</f>
        <v>0</v>
      </c>
      <c r="J33" s="8">
        <f>IFERROR(Загальнійадміністративні[[#This Row],[Поточний період]]/Загальнійадміністративні[[#This Row],[Бюджет]]-1,0)</f>
        <v>0</v>
      </c>
    </row>
    <row r="34" spans="1:10" ht="17.25" customHeight="1" x14ac:dyDescent="0.25">
      <c r="A34" s="2"/>
      <c r="B34" s="6" t="s">
        <v>17</v>
      </c>
      <c r="C34" s="19"/>
      <c r="D34" s="12"/>
      <c r="E34" s="12"/>
      <c r="F34" s="12"/>
      <c r="G34" s="31"/>
      <c r="H34" s="8">
        <f>IFERROR(Загальнійадміністративні[[#This Row],[Поточний період]]/SUBTOTAL(109,Прибутоквідпродажів[Поточний період]),0)</f>
        <v>0</v>
      </c>
      <c r="I34" s="8">
        <f>IFERROR(Загальнійадміністративні[[#This Row],[Поточний період]]/Загальнійадміністративні[[#This Row],[Попередній період]]-1,0)</f>
        <v>0</v>
      </c>
      <c r="J34" s="8">
        <f>IFERROR(Загальнійадміністративні[[#This Row],[Поточний період]]/Загальнійадміністративні[[#This Row],[Бюджет]]-1,0)</f>
        <v>0</v>
      </c>
    </row>
    <row r="35" spans="1:10" ht="17.25" customHeight="1" x14ac:dyDescent="0.25">
      <c r="A35" s="2"/>
      <c r="B35" s="6" t="s">
        <v>18</v>
      </c>
      <c r="C35" s="19"/>
      <c r="D35" s="12"/>
      <c r="E35" s="12"/>
      <c r="F35" s="12"/>
      <c r="G35" s="31"/>
      <c r="H35" s="8">
        <f>IFERROR(Загальнійадміністративні[[#This Row],[Поточний період]]/SUBTOTAL(109,Прибутоквідпродажів[Поточний період]),0)</f>
        <v>0</v>
      </c>
      <c r="I35" s="8">
        <f>IFERROR(Загальнійадміністративні[[#This Row],[Поточний період]]/Загальнійадміністративні[[#This Row],[Попередній період]]-1,0)</f>
        <v>0</v>
      </c>
      <c r="J35" s="8">
        <f>IFERROR(Загальнійадміністративні[[#This Row],[Поточний період]]/Загальнійадміністративні[[#This Row],[Бюджет]]-1,0)</f>
        <v>0</v>
      </c>
    </row>
    <row r="36" spans="1:10" ht="17.25" customHeight="1" x14ac:dyDescent="0.25">
      <c r="A36" s="2"/>
      <c r="B36" s="6" t="s">
        <v>19</v>
      </c>
      <c r="C36" s="19"/>
      <c r="D36" s="12"/>
      <c r="E36" s="12"/>
      <c r="F36" s="12"/>
      <c r="G36" s="31"/>
      <c r="H36" s="8">
        <f>IFERROR(Загальнійадміністративні[[#This Row],[Поточний період]]/SUBTOTAL(109,Прибутоквідпродажів[Поточний період]),0)</f>
        <v>0</v>
      </c>
      <c r="I36" s="8">
        <f>IFERROR(Загальнійадміністративні[[#This Row],[Поточний період]]/Загальнійадміністративні[[#This Row],[Попередній період]]-1,0)</f>
        <v>0</v>
      </c>
      <c r="J36" s="8">
        <f>IFERROR(Загальнійадміністративні[[#This Row],[Поточний період]]/Загальнійадміністративні[[#This Row],[Бюджет]]-1,0)</f>
        <v>0</v>
      </c>
    </row>
    <row r="37" spans="1:10" ht="17.25" customHeight="1" x14ac:dyDescent="0.25">
      <c r="A37" s="2"/>
      <c r="B37" s="6" t="s">
        <v>9</v>
      </c>
      <c r="C37" s="19"/>
      <c r="D37" s="12"/>
      <c r="E37" s="12"/>
      <c r="F37" s="12"/>
      <c r="G37" s="31"/>
      <c r="H37" s="8">
        <f>IFERROR(Загальнійадміністративні[[#This Row],[Поточний період]]/SUBTOTAL(109,Прибутоквідпродажів[Поточний період]),0)</f>
        <v>0</v>
      </c>
      <c r="I37" s="8">
        <f>IFERROR(Загальнійадміністративні[[#This Row],[Поточний період]]/Загальнійадміністративні[[#This Row],[Попередній період]]-1,0)</f>
        <v>0</v>
      </c>
      <c r="J37" s="8">
        <f>IFERROR(Загальнійадміністративні[[#This Row],[Поточний період]]/Загальнійадміністративні[[#This Row],[Бюджет]]-1,0)</f>
        <v>0</v>
      </c>
    </row>
    <row r="38" spans="1:10" ht="17.25" customHeight="1" x14ac:dyDescent="0.25">
      <c r="A38" s="2"/>
      <c r="B38" s="52" t="s">
        <v>43</v>
      </c>
      <c r="C38" s="26"/>
      <c r="D38" s="54">
        <f>SUBTOTAL(109,Загальнійадміністративні[Попередній період])</f>
        <v>0</v>
      </c>
      <c r="E38" s="54">
        <f>SUBTOTAL(109,Загальнійадміністративні[Бюджет])</f>
        <v>56</v>
      </c>
      <c r="F38" s="54">
        <f>SUBTOTAL(109,Загальнійадміністративні[Поточний період])</f>
        <v>51</v>
      </c>
      <c r="G38" s="57"/>
      <c r="H38" s="56">
        <f>IFERROR(Загальнійадміністративні[[#Totals],[Поточний період]]/SUBTOTAL(109,Прибутоквідпродажів[Поточний період]),0)</f>
        <v>1.1333333333333333</v>
      </c>
      <c r="I38" s="56">
        <f>IFERROR(Загальнійадміністративні[[#Totals],[Поточний період]]/Загальнійадміністративні[[#Totals],[Попередній період]]-1,0)</f>
        <v>0</v>
      </c>
      <c r="J38" s="56">
        <f>IFERROR(Загальнійадміністративні[[#Totals],[Поточний період]]/Загальнійадміністративні[[#Totals],[Бюджет]]-1,0)</f>
        <v>-8.9285714285714302E-2</v>
      </c>
    </row>
    <row r="39" spans="1:10" ht="17.25" customHeight="1" x14ac:dyDescent="0.25">
      <c r="A39" s="2"/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7.25" customHeight="1" x14ac:dyDescent="0.25">
      <c r="A40" s="2"/>
      <c r="B40" s="1" t="s">
        <v>33</v>
      </c>
      <c r="I40" s="2"/>
    </row>
    <row r="41" spans="1:10" ht="17.25" customHeight="1" x14ac:dyDescent="0.25">
      <c r="B41" s="6" t="s">
        <v>21</v>
      </c>
      <c r="C41" s="19"/>
      <c r="D41" s="12"/>
      <c r="E41" s="12">
        <v>10</v>
      </c>
      <c r="F41" s="12"/>
      <c r="G41" s="31"/>
      <c r="H41" s="8">
        <f>IFERROR(Іншакатегоріяпоточнихвитрат[[#This Row],[Поточний період]]/SUBTOTAL(109,Прибутоквідпродажів[Поточний період]),0)</f>
        <v>0</v>
      </c>
      <c r="I41" s="8">
        <f>IFERROR(Іншакатегоріяпоточнихвитрат[[#This Row],[Поточний період]]/Іншакатегоріяпоточнихвитрат[[#This Row],[Попередній період]]-1,0)</f>
        <v>0</v>
      </c>
      <c r="J41" s="8">
        <f>IFERROR(Іншакатегоріяпоточнихвитрат[[#This Row],[Поточний період]]/Іншакатегоріяпоточнихвитрат[[#This Row],[Бюджет]]-1,0)</f>
        <v>-1</v>
      </c>
    </row>
    <row r="42" spans="1:10" ht="17.25" customHeight="1" x14ac:dyDescent="0.25">
      <c r="A42" s="2"/>
      <c r="B42" s="6" t="s">
        <v>22</v>
      </c>
      <c r="C42" s="19"/>
      <c r="D42" s="12"/>
      <c r="E42" s="12"/>
      <c r="F42" s="12"/>
      <c r="G42" s="31"/>
      <c r="H42" s="8">
        <f>IFERROR(Іншакатегоріяпоточнихвитрат[[#This Row],[Поточний період]]/SUBTOTAL(109,Прибутоквідпродажів[Поточний період]),0)</f>
        <v>0</v>
      </c>
      <c r="I42" s="8">
        <f>IFERROR(Іншакатегоріяпоточнихвитрат[[#This Row],[Поточний період]]/Іншакатегоріяпоточнихвитрат[[#This Row],[Попередній період]]-1,0)</f>
        <v>0</v>
      </c>
      <c r="J42" s="8">
        <f>IFERROR(Іншакатегоріяпоточнихвитрат[[#This Row],[Поточний період]]/Іншакатегоріяпоточнихвитрат[[#This Row],[Бюджет]]-1,0)</f>
        <v>0</v>
      </c>
    </row>
    <row r="43" spans="1:10" ht="17.25" customHeight="1" x14ac:dyDescent="0.25">
      <c r="A43" s="2"/>
      <c r="B43" s="52" t="s">
        <v>43</v>
      </c>
      <c r="C43" s="58"/>
      <c r="D43" s="12">
        <f>SUBTOTAL(109,Іншакатегоріяпоточнихвитрат[Попередній період])</f>
        <v>0</v>
      </c>
      <c r="E43" s="12">
        <f>SUBTOTAL(109,Іншакатегоріяпоточнихвитрат[Бюджет])</f>
        <v>10</v>
      </c>
      <c r="F43" s="12">
        <f>SUBTOTAL(109,Іншакатегоріяпоточнихвитрат[Поточний період])</f>
        <v>0</v>
      </c>
      <c r="G43" s="57"/>
      <c r="H43" s="8">
        <f>IFERROR(Іншакатегоріяпоточнихвитрат[[#Totals],[Поточний період]]/SUBTOTAL(109,Прибутоквідпродажів[Поточний період]),0)</f>
        <v>0</v>
      </c>
      <c r="I43" s="8">
        <f>IFERROR(Іншакатегоріяпоточнихвитрат[[#Totals],[Поточний період]]/Іншакатегоріяпоточнихвитрат[[#Totals],[Попередній період]]-1,0)</f>
        <v>0</v>
      </c>
      <c r="J43" s="8">
        <f>IFERROR(Іншакатегоріяпоточнихвитрат[[#Totals],[Поточний період]]/Іншакатегоріяпоточнихвитрат[[#Totals],[Бюджет]]-1,0)</f>
        <v>-1</v>
      </c>
    </row>
    <row r="44" spans="1:10" ht="17.25" customHeight="1" x14ac:dyDescent="0.25"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7.25" customHeight="1" thickBot="1" x14ac:dyDescent="0.3">
      <c r="A45" s="2"/>
      <c r="B45" s="20" t="s">
        <v>20</v>
      </c>
      <c r="C45" s="27"/>
      <c r="D45" s="21">
        <f>SUM(Продажітамаркетинг[Попередній період],Загальнійадміністративні[Попередній період],Іншакатегоріяпоточнихвитрат[Попередній період])</f>
        <v>0</v>
      </c>
      <c r="E45" s="14">
        <f>SUM(Продажітамаркетинг[Бюджет],Загальнійадміністративні[Бюджет],Іншакатегоріяпоточнихвитрат[Бюджет])</f>
        <v>88</v>
      </c>
      <c r="F45" s="15">
        <f>SUM(Продажітамаркетинг[Поточний період],Загальнійадміністративні[Поточний період],Іншакатегоріяпоточнихвитрат[Поточний період])</f>
        <v>70</v>
      </c>
      <c r="G45" s="33"/>
      <c r="H45" s="10">
        <f>IFERROR(F45/SUBTOTAL(109,Прибутоквідпродажів[Поточний період]),0)</f>
        <v>1.5555555555555556</v>
      </c>
      <c r="I45" s="10">
        <f>IFERROR(F45/D45-1,0)</f>
        <v>0</v>
      </c>
      <c r="J45" s="10">
        <f>IFERROR(F45/E45-1,0)</f>
        <v>-0.20454545454545459</v>
      </c>
    </row>
    <row r="46" spans="1:10" ht="17.25" customHeight="1" x14ac:dyDescent="0.25">
      <c r="A46" s="2"/>
      <c r="C46" s="28"/>
      <c r="F46" s="11"/>
      <c r="I46" s="7"/>
      <c r="J46" s="5"/>
    </row>
    <row r="47" spans="1:10" ht="17.25" customHeight="1" thickBot="1" x14ac:dyDescent="0.3">
      <c r="A47" s="2"/>
      <c r="B47" s="20" t="s">
        <v>23</v>
      </c>
      <c r="C47" s="27"/>
      <c r="D47" s="21">
        <f>D18-D45</f>
        <v>40</v>
      </c>
      <c r="E47" s="14">
        <f>E18-E45</f>
        <v>-45</v>
      </c>
      <c r="F47" s="15">
        <f>F18-F45</f>
        <v>-32</v>
      </c>
      <c r="G47" s="34"/>
      <c r="H47" s="10">
        <f>IFERROR(F47/SUBTOTAL(109,Прибутоквідпродажів[Поточний період]),0)</f>
        <v>-0.71111111111111114</v>
      </c>
      <c r="I47" s="10">
        <f>IFERROR(IF(D47=F47,0,IF(F47&gt;D47,ABS((F47/D47)-1),IF(AND(F47&lt;D47,D47&lt;0),-((F47/D47)-1),(F47/D47)-1))),0)</f>
        <v>-1.8</v>
      </c>
      <c r="J47" s="10">
        <f>IFERROR(IF(E47=F47,0,IF(F47&gt;E47,ABS((F47/E47)-1),IF(AND(F47&lt;E47,E47&lt;0),-((F47/E47)-1),(F47/E47)-1))),0)</f>
        <v>0.28888888888888886</v>
      </c>
    </row>
    <row r="48" spans="1:10" ht="17.25" customHeight="1" x14ac:dyDescent="0.25">
      <c r="A48" s="2"/>
      <c r="C48" s="28"/>
      <c r="F48" s="11"/>
      <c r="I48" s="7"/>
      <c r="J48" s="5"/>
    </row>
    <row r="49" spans="1:10" ht="17.25" customHeight="1" thickBot="1" x14ac:dyDescent="0.3">
      <c r="A49" s="2"/>
      <c r="B49" s="20" t="s">
        <v>24</v>
      </c>
      <c r="C49" s="27"/>
      <c r="D49" s="21"/>
      <c r="E49" s="14"/>
      <c r="F49" s="15"/>
      <c r="G49" s="33"/>
      <c r="H49" s="10">
        <f>IFERROR(F49/SUBTOTAL(109,Прибутоквідпродажів[Поточний період]),0)</f>
        <v>0</v>
      </c>
      <c r="I49" s="10">
        <f>IFERROR(F49/D49-1,0)</f>
        <v>0</v>
      </c>
      <c r="J49" s="10">
        <f>IFERROR(F49/E49-1,0)</f>
        <v>0</v>
      </c>
    </row>
    <row r="50" spans="1:10" ht="17.25" customHeight="1" x14ac:dyDescent="0.25">
      <c r="A50" s="2"/>
    </row>
    <row r="51" spans="1:10" ht="17.25" customHeight="1" x14ac:dyDescent="0.25">
      <c r="A51" s="2"/>
      <c r="B51" s="1" t="s">
        <v>25</v>
      </c>
      <c r="I51" s="2"/>
    </row>
    <row r="52" spans="1:10" ht="17.25" customHeight="1" x14ac:dyDescent="0.25">
      <c r="A52" s="2"/>
      <c r="B52" s="6" t="s">
        <v>26</v>
      </c>
      <c r="C52" s="19"/>
      <c r="D52" s="12"/>
      <c r="E52" s="12">
        <v>32</v>
      </c>
      <c r="F52" s="12">
        <v>30</v>
      </c>
      <c r="G52" s="31"/>
      <c r="H52" s="8">
        <f>IFERROR(Податки[[#This Row],[Поточний період]]/SUBTOTAL(109,Прибутоквідпродажів[Поточний період]),0)</f>
        <v>0.66666666666666663</v>
      </c>
      <c r="I52" s="8">
        <f>IFERROR(Податки[[#This Row],[Поточний період]]/Податки[[#This Row],[Попередній період]]-1,0)</f>
        <v>0</v>
      </c>
      <c r="J52" s="8">
        <f>IFERROR(Податки[[#This Row],[Поточний період]]/Податки[[#This Row],[Бюджет]]-1,0)</f>
        <v>-6.25E-2</v>
      </c>
    </row>
    <row r="53" spans="1:10" ht="17.25" customHeight="1" x14ac:dyDescent="0.25">
      <c r="B53" s="6" t="s">
        <v>27</v>
      </c>
      <c r="C53" s="19"/>
      <c r="D53" s="12"/>
      <c r="E53" s="12"/>
      <c r="F53" s="12"/>
      <c r="G53" s="31"/>
      <c r="H53" s="8">
        <f>IFERROR(Податки[[#This Row],[Поточний період]]/SUBTOTAL(109,Прибутоквідпродажів[Поточний період]),0)</f>
        <v>0</v>
      </c>
      <c r="I53" s="8">
        <f>IFERROR(Податки[[#This Row],[Поточний період]]/Податки[[#This Row],[Попередній період]]-1,0)</f>
        <v>0</v>
      </c>
      <c r="J53" s="8">
        <f>IFERROR(Податки[[#This Row],[Поточний період]]/Податки[[#This Row],[Бюджет]]-1,0)</f>
        <v>0</v>
      </c>
    </row>
    <row r="54" spans="1:10" ht="17.25" customHeight="1" x14ac:dyDescent="0.25">
      <c r="B54" s="6" t="s">
        <v>28</v>
      </c>
      <c r="C54" s="19"/>
      <c r="D54" s="12"/>
      <c r="E54" s="12"/>
      <c r="F54" s="12"/>
      <c r="G54" s="31"/>
      <c r="H54" s="8">
        <f>IFERROR(Податки[[#This Row],[Поточний період]]/SUBTOTAL(109,Прибутоквідпродажів[Поточний період]),0)</f>
        <v>0</v>
      </c>
      <c r="I54" s="8">
        <f>IFERROR(Податки[[#This Row],[Поточний період]]/Податки[[#This Row],[Попередній період]]-1,0)</f>
        <v>0</v>
      </c>
      <c r="J54" s="8">
        <f>IFERROR(Податки[[#This Row],[Поточний період]]/Податки[[#This Row],[Бюджет]]-1,0)</f>
        <v>0</v>
      </c>
    </row>
    <row r="55" spans="1:10" ht="17.25" customHeight="1" x14ac:dyDescent="0.25">
      <c r="B55" s="6" t="s">
        <v>29</v>
      </c>
      <c r="C55" s="19"/>
      <c r="D55" s="12"/>
      <c r="E55" s="12"/>
      <c r="F55" s="12"/>
      <c r="G55" s="31"/>
      <c r="H55" s="8">
        <f>IFERROR(Податки[[#This Row],[Поточний період]]/SUBTOTAL(109,Прибутоквідпродажів[Поточний період]),0)</f>
        <v>0</v>
      </c>
      <c r="I55" s="8">
        <f>IFERROR(Податки[[#This Row],[Поточний період]]/Податки[[#This Row],[Попередній період]]-1,0)</f>
        <v>0</v>
      </c>
      <c r="J55" s="8">
        <f>IFERROR(Податки[[#This Row],[Поточний період]]/Податки[[#This Row],[Бюджет]]-1,0)</f>
        <v>0</v>
      </c>
    </row>
    <row r="56" spans="1:10" ht="17.25" customHeight="1" x14ac:dyDescent="0.25">
      <c r="B56" s="52" t="s">
        <v>43</v>
      </c>
      <c r="C56" s="59"/>
      <c r="D56" s="12">
        <f>SUBTOTAL(109,Податки[Попередній період])</f>
        <v>0</v>
      </c>
      <c r="E56" s="12">
        <f>SUBTOTAL(109,Податки[Бюджет])</f>
        <v>32</v>
      </c>
      <c r="F56" s="12">
        <f>SUBTOTAL(109,Податки[Поточний період])</f>
        <v>30</v>
      </c>
      <c r="G56" s="57"/>
      <c r="H56" s="8">
        <f>IFERROR(Податки[[#Totals],[Поточний період]]/SUBTOTAL(109,Прибутоквідпродажів[Поточний період]),0)</f>
        <v>0.66666666666666663</v>
      </c>
      <c r="I56" s="8">
        <f>IFERROR(Податки[[#Totals],[Поточний період]]/Податки[[#Totals],[Попередній період]]-1,0)</f>
        <v>0</v>
      </c>
      <c r="J56" s="8">
        <f>IFERROR(Податки[[#Totals],[Поточний період]]/Податки[[#Totals],[Бюджет]]-1,0)</f>
        <v>-6.25E-2</v>
      </c>
    </row>
    <row r="57" spans="1:10" ht="17.25" customHeight="1" x14ac:dyDescent="0.25"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7.25" customHeight="1" thickBot="1" x14ac:dyDescent="0.3">
      <c r="B58" s="47" t="s">
        <v>30</v>
      </c>
      <c r="C58" s="27"/>
      <c r="D58" s="38">
        <f>D47+D49-Податки[[#Totals],[Попередній період]]</f>
        <v>40</v>
      </c>
      <c r="E58" s="38">
        <f>E47+E49-Податки[[#Totals],[Попередній період]]</f>
        <v>-45</v>
      </c>
      <c r="F58" s="39">
        <f>F47+F49-Податки[[#Totals],[Попередній період]]</f>
        <v>-32</v>
      </c>
      <c r="G58" s="34"/>
      <c r="H58" s="10">
        <f>IFERROR(F58/SUBTOTAL(109,Прибутоквідпродажів[Поточний період]),0)</f>
        <v>-0.71111111111111114</v>
      </c>
      <c r="I58" s="10">
        <f>IFERROR(IF(D58=F58,0,IF(F58&gt;D58,ABS((F58/D58)-1),IF(AND(F58&lt;D58,D58&lt;0),-((F58/D58)-1),(F58/D58)-1))),0)</f>
        <v>-1.8</v>
      </c>
      <c r="J58" s="10">
        <f>IFERROR(IF(E58=F58,0,IF(F58&gt;E58,ABS((F58/E58)-1),IF(AND(F58&lt;E58,E58&lt;0),-((F58/E58)-1),(F58/E58)-1))),0)</f>
        <v>0.28888888888888886</v>
      </c>
    </row>
    <row r="59" spans="1:10" ht="17.25" customHeight="1" x14ac:dyDescent="0.25">
      <c r="B59" s="48" t="s">
        <v>34</v>
      </c>
      <c r="C59" s="27"/>
      <c r="D59" s="40">
        <f>D18/SUM(Прибутоквідпродажів[Попередній період])</f>
        <v>1</v>
      </c>
      <c r="E59" s="40">
        <f>E18/SUM(Прибутоквідпродажів[Бюджет])</f>
        <v>0.86</v>
      </c>
      <c r="F59" s="41">
        <f>F18/SUM(Прибутоквідпродажів[Поточний період])</f>
        <v>0.84444444444444444</v>
      </c>
      <c r="I59" s="7"/>
      <c r="J59" s="5"/>
    </row>
    <row r="60" spans="1:10" ht="17.25" customHeight="1" thickBot="1" x14ac:dyDescent="0.3">
      <c r="B60" s="49" t="s">
        <v>35</v>
      </c>
      <c r="C60" s="27"/>
      <c r="D60" s="50">
        <f>D58/SUM(Прибутоквідпродажів[Попередній період])</f>
        <v>1</v>
      </c>
      <c r="E60" s="50">
        <f>E58/SUM(Прибутоквідпродажів[Бюджет])</f>
        <v>-0.9</v>
      </c>
      <c r="F60" s="51">
        <f>F58/SUM(Прибутоквідпродажів[Поточний період])</f>
        <v>-0.71111111111111114</v>
      </c>
      <c r="I60" s="7"/>
      <c r="J60" s="5"/>
    </row>
  </sheetData>
  <mergeCells count="6">
    <mergeCell ref="B57:J57"/>
    <mergeCell ref="B10:J10"/>
    <mergeCell ref="B17:J17"/>
    <mergeCell ref="B25:J25"/>
    <mergeCell ref="B39:J39"/>
    <mergeCell ref="B44:J44"/>
  </mergeCells>
  <conditionalFormatting sqref="F18">
    <cfRule type="expression" dxfId="179" priority="13">
      <formula>$F$18&lt;$E$18</formula>
    </cfRule>
  </conditionalFormatting>
  <conditionalFormatting sqref="F45">
    <cfRule type="expression" dxfId="178" priority="9">
      <formula>$F$45&gt;$E$45</formula>
    </cfRule>
  </conditionalFormatting>
  <conditionalFormatting sqref="F47">
    <cfRule type="expression" dxfId="177" priority="16">
      <formula>$F$47&lt;$E$47</formula>
    </cfRule>
  </conditionalFormatting>
  <conditionalFormatting sqref="F58">
    <cfRule type="expression" dxfId="176" priority="7">
      <formula>$F$58&lt;$E$58</formula>
    </cfRule>
  </conditionalFormatting>
  <conditionalFormatting sqref="F59">
    <cfRule type="expression" dxfId="175" priority="6">
      <formula>$F$59&lt;$E$59</formula>
    </cfRule>
  </conditionalFormatting>
  <conditionalFormatting sqref="F60">
    <cfRule type="expression" dxfId="174" priority="5">
      <formula>$F$60&lt;$E$60</formula>
    </cfRule>
  </conditionalFormatting>
  <conditionalFormatting sqref="F49">
    <cfRule type="expression" dxfId="173" priority="4">
      <formula>$F$49&lt;$E$49</formula>
    </cfRule>
  </conditionalFormatting>
  <conditionalFormatting sqref="F9">
    <cfRule type="expression" dxfId="172" priority="2">
      <formula>$F$9&lt;$E$9</formula>
    </cfRule>
  </conditionalFormatting>
  <printOptions horizontalCentered="1"/>
  <pageMargins left="0.5" right="0.5" top="0.5" bottom="0.5" header="0.3" footer="0.3"/>
  <pageSetup paperSize="9" scale="56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ED4D5D36-6153-423E-8E04-240971770B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$E$18</xm:f>
              </x14:cfvo>
              <x14:cfIcon iconSet="NoIcons" iconId="0"/>
              <x14:cfIcon iconSet="3Flags" iconId="0"/>
              <x14:cfIcon iconSet="NoIcons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22" id="{03B120E5-BFF8-4F67-8E92-4D033CA3C56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$E$45</xm:f>
              </x14:cfvo>
              <x14:cfIcon iconSet="NoIcons" iconId="0"/>
              <x14:cfIcon iconSet="NoIcons" iconId="0"/>
              <x14:cfIcon iconSet="3Flags" iconId="0"/>
            </x14:iconSet>
          </x14:cfRule>
          <xm:sqref>F45</xm:sqref>
        </x14:conditionalFormatting>
        <x14:conditionalFormatting xmlns:xm="http://schemas.microsoft.com/office/excel/2006/main">
          <x14:cfRule type="iconSet" priority="21" id="{48A4BE5D-A4DA-4FDF-95EE-A5E424165EA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$E$47</xm:f>
              </x14:cfvo>
              <x14:cfIcon iconSet="NoIcons" iconId="0"/>
              <x14:cfIcon iconSet="3Flags" iconId="0"/>
              <x14:cfIcon iconSet="NoIcons" iconId="0"/>
            </x14:iconSet>
          </x14:cfRule>
          <xm:sqref>F47</xm:sqref>
        </x14:conditionalFormatting>
        <x14:conditionalFormatting xmlns:xm="http://schemas.microsoft.com/office/excel/2006/main">
          <x14:cfRule type="iconSet" priority="19" id="{B2BDBE65-8875-48C9-9DF0-F8634957C8F5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$E$58</xm:f>
              </x14:cfvo>
              <x14:cfIcon iconSet="NoIcons" iconId="0"/>
              <x14:cfIcon iconSet="3Flags" iconId="0"/>
              <x14:cfIcon iconSet="NoIcons" iconId="0"/>
            </x14:iconSet>
          </x14:cfRule>
          <xm:sqref>F58</xm:sqref>
        </x14:conditionalFormatting>
        <x14:conditionalFormatting xmlns:xm="http://schemas.microsoft.com/office/excel/2006/main">
          <x14:cfRule type="iconSet" priority="18" id="{E0EDE70A-1281-447D-ADA9-856E51386402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$E$59</xm:f>
              </x14:cfvo>
              <x14:cfIcon iconSet="NoIcons" iconId="0"/>
              <x14:cfIcon iconSet="3Flags" iconId="0"/>
              <x14:cfIcon iconSet="NoIcons" iconId="0"/>
            </x14:iconSet>
          </x14:cfRule>
          <xm:sqref>F59</xm:sqref>
        </x14:conditionalFormatting>
        <x14:conditionalFormatting xmlns:xm="http://schemas.microsoft.com/office/excel/2006/main">
          <x14:cfRule type="iconSet" priority="17" id="{B98CBF25-6B3C-4CB0-972B-436F436472B6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$E$60</xm:f>
              </x14:cfvo>
              <x14:cfIcon iconSet="NoIcons" iconId="0"/>
              <x14:cfIcon iconSet="3Flags" iconId="0"/>
              <x14:cfIcon iconSet="NoIcons" iconId="0"/>
            </x14:iconSet>
          </x14:cfRule>
          <xm:sqref>F60</xm:sqref>
        </x14:conditionalFormatting>
        <x14:conditionalFormatting xmlns:xm="http://schemas.microsoft.com/office/excel/2006/main">
          <x14:cfRule type="iconSet" priority="3" id="{682E0409-8E38-4CA1-892C-AAC4B5A285F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$E$49</xm:f>
              </x14:cfvo>
              <x14:cfIcon iconSet="NoIcons" iconId="0"/>
              <x14:cfIcon iconSet="3Flags" iconId="0"/>
              <x14:cfIcon iconSet="NoIcons" iconId="0"/>
            </x14:iconSet>
          </x14:cfRule>
          <xm:sqref>F49</xm:sqref>
        </x14:conditionalFormatting>
        <x14:conditionalFormatting xmlns:xm="http://schemas.microsoft.com/office/excel/2006/main">
          <x14:cfRule type="iconSet" priority="1" id="{558DA72A-BDDF-4367-90DC-8082B121AD30}">
            <x14:iconSet custom="1">
              <x14:cfvo type="percent">
                <xm:f>0</xm:f>
              </x14:cfvo>
              <x14:cfvo type="num">
                <xm:f>0</xm:f>
              </x14:cfvo>
              <x14:cfvo type="formula">
                <xm:f>$E$9</xm:f>
              </x14:cfvo>
              <x14:cfIcon iconSet="NoIcons" iconId="0"/>
              <x14:cfIcon iconSet="3Flags" iconId="0"/>
              <x14:cfIcon iconSet="NoIcons" iconId="0"/>
            </x14:iconSet>
          </x14:cfRule>
          <xm:sqref>F9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2029-01-01T08:00:00+00:00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848680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>Complete</EditorialStatus>
    <Markets xmlns="360401dd-760e-448c-b001-b4002b6d12d2"/>
    <OriginAsset xmlns="360401dd-760e-448c-b001-b4002b6d12d2" xsi:nil="true"/>
    <AssetStart xmlns="360401dd-760e-448c-b001-b4002b6d12d2">2012-07-27T02:56:00+00:00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223127</Value>
    </PublishStatusLookup>
    <APAuthor xmlns="360401dd-760e-448c-b001-b4002b6d12d2">
      <UserInfo>
        <DisplayName>REDMOND\v-sa</DisplayName>
        <AccountId>2467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>TP</AssetType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true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 xsi:nil="true"/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LocMarketGroupTiers2 xmlns="360401dd-760e-448c-b001-b4002b6d12d2" xsi:nil="true"/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false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2007 Default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TP103107655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15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</documentManagement>
</p:properties>
</file>

<file path=customXml/itemProps1.xml><?xml version="1.0" encoding="utf-8"?>
<ds:datastoreItem xmlns:ds="http://schemas.openxmlformats.org/officeDocument/2006/customXml" ds:itemID="{81083100-E6FD-48A2-AFB3-EE199643BAE2}"/>
</file>

<file path=customXml/itemProps2.xml><?xml version="1.0" encoding="utf-8"?>
<ds:datastoreItem xmlns:ds="http://schemas.openxmlformats.org/officeDocument/2006/customXml" ds:itemID="{99B5F928-863D-4F77-A954-F73445D561B7}"/>
</file>

<file path=customXml/itemProps3.xml><?xml version="1.0" encoding="utf-8"?>
<ds:datastoreItem xmlns:ds="http://schemas.openxmlformats.org/officeDocument/2006/customXml" ds:itemID="{D5FB67BA-F482-4378-AA10-DE20033C7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Звіт про прибутки та збитки</vt:lpstr>
      <vt:lpstr>Датапочаткуфінансовогороку</vt:lpstr>
      <vt:lpstr>'Звіт про прибутки та збитки'!Друк_заголовки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2012-07-26T17:47:16Z</dcterms:created>
  <dcterms:modified xsi:type="dcterms:W3CDTF">2012-09-27T08:51:48Z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