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EDFF55C-338E-475F-B806-7A660C3D819D}" xr6:coauthVersionLast="43" xr6:coauthVersionMax="43" xr10:uidLastSave="{00000000-0000-0000-0000-000000000000}"/>
  <bookViews>
    <workbookView xWindow="-120" yWindow="-120" windowWidth="28110" windowHeight="13965" xr2:uid="{00000000-000D-0000-FFFF-FFFF00000000}"/>
  </bookViews>
  <sheets>
    <sheet name="Кредитний калькулятор" sheetId="1" r:id="rId1"/>
  </sheets>
  <definedNames>
    <definedName name="LoanStartLToday">IF(ПочатокВиплатиКредиту&lt;TODAY(),TRUE,FALSE)</definedName>
    <definedName name="PercentAboveBelow">IF(КредитиНаНавчання[[#Totals],[Запланована виплата]]/ОчікуванийЩомісячнийОклад&gt;=0.08,"вище","нижче")</definedName>
    <definedName name="ВідсотокВідПрибутку">КредитиНаНавчання[[#Totals],[Запланована виплата]]/ОчікуванийЩомісячнийОклад</definedName>
    <definedName name="ВідсотокВідЩомісячногоПрибутку">КредитиНаНавчання[[#Totals],[Поточний щомісячний платіж]]/ОчікуванийЩомісячнийОклад</definedName>
    <definedName name="ЗагальнаСумаВиплатиЗаКредитом">'Кредитний калькулятор'!$L$18</definedName>
    <definedName name="_xlnm.Print_Titles" localSheetId="0">'Кредитний калькулятор'!$8:$9</definedName>
    <definedName name="ОчікуванийРічнийОклад">'Кредитний калькулятор'!$F$2</definedName>
    <definedName name="ОчікуванийЩомісячнийОклад">'Кредитний калькулятор'!$L$20</definedName>
    <definedName name="ПочатокВиплатиКредиту">'Кредитний калькулятор'!$K$2</definedName>
    <definedName name="СукупнийЩомісячнийПлатіж">КредитиНаНавчання[[#Totals],[Поточний щомісячний платіж]]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<sst xmlns="http://schemas.openxmlformats.org/spreadsheetml/2006/main" count="32" uniqueCount="32">
  <si>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t>КАЛЬКУЛЯТОР КРЕДИТУ НА НАВЧАННЯ</t>
  </si>
  <si>
    <r>
      <t xml:space="preserve"> Передбачається, що загальний щомісячний платіж по кредиту за навчання </t>
    </r>
    <r>
      <rPr>
        <b/>
        <sz val="16"/>
        <color theme="6" tint="-0.499984740745262"/>
        <rFont val="Calibri"/>
        <family val="2"/>
        <scheme val="minor"/>
      </rPr>
      <t>не перевищуватиме 8 %</t>
    </r>
    <r>
      <rPr>
        <sz val="16"/>
        <color theme="6" tint="-0.499984740745262"/>
        <rFont val="Calibri"/>
        <family val="2"/>
        <scheme val="minor"/>
      </rPr>
      <t xml:space="preserve"> від річного окладу за перший рік роботи.</t>
    </r>
  </si>
  <si>
    <t>Сукупний поточний щомісячний платіж:</t>
  </si>
  <si>
    <t>Відсоток від поточних щомісячного доходу:</t>
  </si>
  <si>
    <t>Кредит №</t>
  </si>
  <si>
    <t>20987N87</t>
  </si>
  <si>
    <t>Усього виплат</t>
  </si>
  <si>
    <t>Середні значення</t>
  </si>
  <si>
    <t>Усього виплат за кредитом:</t>
  </si>
  <si>
    <t>Очікуваний місячний оклад після завершення навчання:</t>
  </si>
  <si>
    <t>Кредитор</t>
  </si>
  <si>
    <t>Кредитор 1</t>
  </si>
  <si>
    <t>Кредитор 2</t>
  </si>
  <si>
    <t>В цій клітинці міститься трикутна стрілка вправо, яка спрямовує до приблизного річного окладу.</t>
  </si>
  <si>
    <t>Сума кредиту</t>
  </si>
  <si>
    <t>Річна
відсоткова ставка</t>
  </si>
  <si>
    <t>Очікуваний річний оклад після завершення навчання</t>
  </si>
  <si>
    <t>ДАНІ ПРО ПОВЕРНЕННЯ КРЕДИТУ</t>
  </si>
  <si>
    <t>Дата початку</t>
  </si>
  <si>
    <t>Тривалість (років)</t>
  </si>
  <si>
    <t>Сукупний запланований щомісячний платіж:</t>
  </si>
  <si>
    <t xml:space="preserve">  Відсоток від запланованого щомісячного доходу:</t>
  </si>
  <si>
    <t>Дата завершення</t>
  </si>
  <si>
    <t>В цій клітинці міститься трикутна стрілка вправо, яка спрямовує до дати початку виплати кредиту.</t>
  </si>
  <si>
    <t>ВІДОМОСТІ ПРО ОПЛАТУ</t>
  </si>
  <si>
    <t>Поточний щомісячний платіж</t>
  </si>
  <si>
    <t>Усього
Відсоткова ставка</t>
  </si>
  <si>
    <t>Дата початку виплат за кредитом</t>
  </si>
  <si>
    <t>Запланована виплата</t>
  </si>
  <si>
    <t>Річна
оплата</t>
  </si>
  <si>
    <t>ЗАГАЛЬНІ ВІДОМОСТІ ПРО КРЕДИТ</t>
  </si>
  <si>
    <t>10998М88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</si>
</sst>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\ &quot;₴&quot;_-;\-* #,##0\ &quot;₴&quot;_-;_-* &quot;-&quot;\ &quot;₴&quot;_-;_-@_-"/>
    <numFmt numFmtId="167" formatCode="#,##0&quot;₴&quot;"/>
    <numFmt numFmtId="168" formatCode="#,##0.00&quot;₴&quot;"/>
  </numFmts>
  <fonts count="2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3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10" fontId="2" fillId="3" borderId="1" xfId="2" applyNumberFormat="1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center" vertical="center"/>
    </xf>
    <xf numFmtId="10" fontId="14" fillId="0" borderId="0" xfId="2" applyNumberFormat="1" applyFont="1" applyFill="1" applyAlignment="1">
      <alignment horizontal="left" vertical="top" indent="2"/>
    </xf>
    <xf numFmtId="0" fontId="0" fillId="0" borderId="5" xfId="0" applyFill="1" applyBorder="1"/>
    <xf numFmtId="0" fontId="6" fillId="0" borderId="5" xfId="4" applyFill="1" applyBorder="1" applyAlignment="1">
      <alignment horizontal="right"/>
    </xf>
    <xf numFmtId="0" fontId="6" fillId="0" borderId="5" xfId="4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NumberFormat="1" applyFont="1" applyFill="1" applyAlignment="1"/>
    <xf numFmtId="0" fontId="4" fillId="0" borderId="0" xfId="2" applyNumberFormat="1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8" fontId="18" fillId="0" borderId="0" xfId="1" applyFont="1" applyFill="1" applyBorder="1" applyAlignment="1">
      <alignment horizontal="right" indent="2"/>
    </xf>
    <xf numFmtId="10" fontId="18" fillId="0" borderId="1" xfId="2" applyFont="1" applyFill="1" applyBorder="1" applyAlignment="1">
      <alignment horizontal="center"/>
    </xf>
    <xf numFmtId="168" fontId="14" fillId="0" borderId="0" xfId="0" applyNumberFormat="1" applyFont="1" applyFill="1" applyAlignment="1">
      <alignment horizontal="left" indent="2"/>
    </xf>
    <xf numFmtId="168" fontId="0" fillId="0" borderId="0" xfId="1" applyNumberFormat="1" applyFont="1" applyFill="1" applyBorder="1" applyAlignment="1">
      <alignment horizontal="right" indent="2"/>
    </xf>
    <xf numFmtId="168" fontId="0" fillId="0" borderId="0" xfId="1" applyNumberFormat="1" applyFont="1" applyFill="1" applyBorder="1" applyAlignment="1">
      <alignment horizontal="right" indent="4"/>
    </xf>
    <xf numFmtId="168" fontId="0" fillId="0" borderId="0" xfId="1" applyNumberFormat="1" applyFont="1" applyFill="1" applyBorder="1" applyAlignment="1">
      <alignment horizontal="right" indent="3"/>
    </xf>
    <xf numFmtId="14" fontId="0" fillId="0" borderId="0" xfId="0" applyNumberFormat="1" applyAlignment="1">
      <alignment horizontal="center"/>
    </xf>
    <xf numFmtId="168" fontId="18" fillId="0" borderId="0" xfId="0" applyNumberFormat="1" applyFont="1" applyFill="1" applyBorder="1" applyAlignment="1">
      <alignment horizontal="right" vertical="center" indent="2"/>
    </xf>
    <xf numFmtId="168" fontId="2" fillId="3" borderId="0" xfId="0" applyNumberFormat="1" applyFont="1" applyFill="1" applyBorder="1" applyAlignment="1">
      <alignment horizontal="right" vertical="center" indent="2"/>
    </xf>
    <xf numFmtId="168" fontId="18" fillId="0" borderId="0" xfId="0" applyNumberFormat="1" applyFont="1" applyFill="1" applyBorder="1" applyAlignment="1">
      <alignment horizontal="right" vertical="center" indent="3"/>
    </xf>
    <xf numFmtId="168" fontId="18" fillId="0" borderId="0" xfId="0" applyNumberFormat="1" applyFont="1" applyFill="1" applyBorder="1" applyAlignment="1">
      <alignment horizontal="right" vertical="center" indent="4"/>
    </xf>
    <xf numFmtId="168" fontId="3" fillId="3" borderId="0" xfId="0" applyNumberFormat="1" applyFont="1" applyFill="1" applyBorder="1" applyAlignment="1">
      <alignment vertical="center"/>
    </xf>
    <xf numFmtId="168" fontId="2" fillId="3" borderId="0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6" fillId="0" borderId="0" xfId="4" applyFill="1" applyBorder="1" applyAlignment="1">
      <alignment horizontal="right"/>
    </xf>
    <xf numFmtId="168" fontId="12" fillId="0" borderId="0" xfId="0" applyNumberFormat="1" applyFont="1" applyAlignment="1"/>
    <xf numFmtId="0" fontId="6" fillId="0" borderId="0" xfId="4" applyFill="1" applyAlignment="1">
      <alignment horizontal="right"/>
    </xf>
    <xf numFmtId="168" fontId="14" fillId="0" borderId="0" xfId="0" applyNumberFormat="1" applyFont="1" applyFill="1" applyAlignment="1">
      <alignment horizontal="left" indent="3"/>
    </xf>
    <xf numFmtId="10" fontId="14" fillId="0" borderId="0" xfId="2" applyNumberFormat="1" applyFont="1" applyFill="1" applyAlignment="1">
      <alignment horizontal="left" vertical="top" indent="3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Fill="1" applyAlignment="1">
      <alignment horizontal="left"/>
    </xf>
    <xf numFmtId="0" fontId="4" fillId="0" borderId="0" xfId="6" applyFill="1" applyAlignment="1">
      <alignment horizontal="left" vertical="top"/>
    </xf>
    <xf numFmtId="0" fontId="4" fillId="0" borderId="0" xfId="6" applyFill="1" applyAlignment="1">
      <alignment horizontal="left" indent="3"/>
    </xf>
    <xf numFmtId="0" fontId="4" fillId="0" borderId="0" xfId="6" applyFill="1" applyAlignment="1">
      <alignment horizontal="left" vertical="top" indent="2"/>
    </xf>
    <xf numFmtId="0" fontId="13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2" borderId="0" xfId="3" applyAlignment="1">
      <alignment horizontal="center" wrapText="1"/>
    </xf>
    <xf numFmtId="167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47">
    <cellStyle name="20% – колірна тема 1" xfId="24" builtinId="30" customBuiltin="1"/>
    <cellStyle name="20% – колірна тема 2" xfId="28" builtinId="34" customBuiltin="1"/>
    <cellStyle name="20% – колірна тема 3" xfId="32" builtinId="38" customBuiltin="1"/>
    <cellStyle name="20% – колірна тема 4" xfId="36" builtinId="42" customBuiltin="1"/>
    <cellStyle name="20% – колірна тема 5" xfId="40" builtinId="46" customBuiltin="1"/>
    <cellStyle name="20% – колірна тема 6" xfId="44" builtinId="50" customBuiltin="1"/>
    <cellStyle name="40% – колірна тема 1" xfId="25" builtinId="31" customBuiltin="1"/>
    <cellStyle name="40% – колірна тема 2" xfId="29" builtinId="35" customBuiltin="1"/>
    <cellStyle name="40% – колірна тема 3" xfId="33" builtinId="39" customBuiltin="1"/>
    <cellStyle name="40% – колірна тема 4" xfId="37" builtinId="43" customBuiltin="1"/>
    <cellStyle name="40% – колірна тема 5" xfId="41" builtinId="47" customBuiltin="1"/>
    <cellStyle name="40% – колірна тема 6" xfId="45" builtinId="51" customBuiltin="1"/>
    <cellStyle name="60% – колірна тема 1" xfId="26" builtinId="32" customBuiltin="1"/>
    <cellStyle name="60% – колірна тема 2" xfId="30" builtinId="36" customBuiltin="1"/>
    <cellStyle name="60% – колірна тема 3" xfId="34" builtinId="40" customBuiltin="1"/>
    <cellStyle name="60% – колірна тема 4" xfId="38" builtinId="44" customBuiltin="1"/>
    <cellStyle name="60% – колірна тема 5" xfId="42" builtinId="48" customBuiltin="1"/>
    <cellStyle name="60% – колірна тема 6" xfId="46" builtinId="52" customBuiltin="1"/>
    <cellStyle name="Ввід" xfId="16" builtinId="20" customBuiltin="1"/>
    <cellStyle name="Відсотковий" xfId="2" builtinId="5" customBuiltin="1"/>
    <cellStyle name="Гарний" xfId="13" builtinId="26" customBuiltin="1"/>
    <cellStyle name="Грошовий" xfId="1" builtinId="4" customBuiltin="1"/>
    <cellStyle name="Грошовий [0]" xfId="12" builtinId="7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4" builtinId="19" customBuiltin="1"/>
    <cellStyle name="Звичайний" xfId="0" builtinId="0" customBuiltin="1"/>
    <cellStyle name="Зв'язана клітинка" xfId="19" builtinId="24" customBuiltin="1"/>
    <cellStyle name="Колірна тема 1" xfId="23" builtinId="29" customBuiltin="1"/>
    <cellStyle name="Колірна тема 2" xfId="27" builtinId="33" customBuiltin="1"/>
    <cellStyle name="Колірна тема 3" xfId="31" builtinId="37" customBuiltin="1"/>
    <cellStyle name="Колірна тема 4" xfId="35" builtinId="41" customBuiltin="1"/>
    <cellStyle name="Колірна тема 5" xfId="39" builtinId="45" customBuiltin="1"/>
    <cellStyle name="Колірна тема 6" xfId="43" builtinId="49" customBuiltin="1"/>
    <cellStyle name="Контрольна клітинка" xfId="20" builtinId="23" customBuiltin="1"/>
    <cellStyle name="Назва" xfId="3" builtinId="15" customBuiltin="1"/>
    <cellStyle name="Нейтральний" xfId="15" builtinId="28" customBuiltin="1"/>
    <cellStyle name="Обчислення" xfId="18" builtinId="22" customBuiltin="1"/>
    <cellStyle name="Підсумок" xfId="9" builtinId="25" customBuiltin="1"/>
    <cellStyle name="Поганий" xfId="14" builtinId="27" customBuiltin="1"/>
    <cellStyle name="Примітка" xfId="22" builtinId="10" customBuiltin="1"/>
    <cellStyle name="Результат" xfId="17" builtinId="21" customBuiltin="1"/>
    <cellStyle name="Текст попередження" xfId="21" builtinId="11" customBuiltin="1"/>
    <cellStyle name="Текст пояснення" xfId="8" builtinId="53" customBuiltin="1"/>
    <cellStyle name="Фінансовий" xfId="10" builtinId="3" customBuiltin="1"/>
    <cellStyle name="Фінансовий [0]" xfId="11" builtinId="6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#,##0.00&quot;₴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#,##0.00&quot;₴&quot;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#,##0.00&quot;₴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#,##0.00&quot;₴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#,##0.00&quot;₴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8" formatCode="#,##0.00&quot;₴&quot;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numFmt numFmtId="168" formatCode="#,##0.00&quot;₴&quot;"/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numFmt numFmtId="168" formatCode="#,##0.00&quot;₴&quot;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color theme="3"/>
      </font>
      <numFmt numFmtId="168" formatCode="#,##0.00&quot;₴&quot;"/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numFmt numFmtId="19" formatCode="dd/mm/yyyy"/>
      <alignment horizontal="center" vertical="bottom" textRotation="0" wrapText="0" indent="0" justifyLastLine="0" shrinkToFit="0" readingOrder="0"/>
      <border outline="0">
        <left style="thick">
          <color theme="0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Калькулятор кредиту на навчання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Стрілка" descr="Трикутна стрілка, яка вказує вправо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Стрілка" descr="Трикутна стрілка, яка вказує вправо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Стрілка" descr="Трикутна стрілка, яка вказує вправо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Стрілка" descr="Трикутна стрілка, яка вказує вправо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Стрілка" descr="Трикутна стрілка, яка вказує вправо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Стрілка" descr="Трикутна стрілка, яка вказує вправо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КредитиНаНавчання" displayName="КредитиНаНавчання" ref="B9:L16" totalsRowCount="1" headerRowDxfId="24" dataDxfId="23" totalsRowDxfId="22">
  <tableColumns count="11">
    <tableColumn id="1" xr3:uid="{00000000-0010-0000-0000-000001000000}" name="Кредит №" totalsRowLabel="Усього виплат" dataDxfId="21" totalsRowDxfId="10"/>
    <tableColumn id="3" xr3:uid="{00000000-0010-0000-0000-000003000000}" name="Кредитор" dataDxfId="20" totalsRowDxfId="9"/>
    <tableColumn id="6" xr3:uid="{00000000-0010-0000-0000-000006000000}" name="Сума кредиту" totalsRowFunction="sum" dataDxfId="19" totalsRowDxfId="8"/>
    <tableColumn id="7" xr3:uid="{00000000-0010-0000-0000-000007000000}" name="Річна_x000a_відсоткова ставка" dataDxfId="18" totalsRowDxfId="7"/>
    <tableColumn id="4" xr3:uid="{00000000-0010-0000-0000-000004000000}" name="Дата початку" dataDxfId="17" totalsRowDxfId="6" dataCellStyle="Звичайний"/>
    <tableColumn id="9" xr3:uid="{00000000-0010-0000-0000-000009000000}" name="Тривалість (років)" dataDxfId="16" totalsRowDxfId="5"/>
    <tableColumn id="5" xr3:uid="{00000000-0010-0000-0000-000005000000}" name="Дата завершення" dataDxfId="15" totalsRowDxfId="4">
      <calculatedColumnFormula>IF(AND(КредитиНаНавчання[[#This Row],[Дата початку]]&gt;0,КредитиНаНавчання[[#This Row],[Тривалість (років)]]&gt;0),EDATE(КредитиНаНавчання[[#This Row],[Дата початку]],КредитиНаНавчання[[#This Row],[Тривалість (років)]]*12),"")</calculatedColumnFormula>
    </tableColumn>
    <tableColumn id="8" xr3:uid="{00000000-0010-0000-0000-000008000000}" name="Поточний щомісячний платіж" totalsRowFunction="sum" dataDxfId="14" totalsRowDxfId="3">
      <calculatedColumnFormula>IFERROR(IF(AND(LoanStartLToday,COUNT(КредитиНаНавчання[[#This Row],[Сума кредиту]:[Тривалість (років)]])=4,КредитиНаНавчання[[#This Row],[Дата початку]]&lt;=TODAY()),PMT(КредитиНаНавчання[[#This Row],[Річна
відсоткова ставка]]/12,КредитиНаНавчання[[#This Row],[Тривалість (років)]]*12,-КредитиНаНавчання[[#This Row],[Сума кредиту]],0,0),""),0)</calculatedColumnFormula>
    </tableColumn>
    <tableColumn id="13" xr3:uid="{00000000-0010-0000-0000-00000D000000}" name="Усього_x000a_Відсоткова ставка" totalsRowFunction="sum" dataDxfId="13" totalsRowDxfId="2">
      <calculatedColumnFormula>IFERROR((КредитиНаНавчання[[#This Row],[Запланована виплата]]*(КредитиНаНавчання[[#This Row],[Тривалість (років)]]*12))-КредитиНаНавчання[[#This Row],[Сума кредиту]],"")</calculatedColumnFormula>
    </tableColumn>
    <tableColumn id="11" xr3:uid="{00000000-0010-0000-0000-00000B000000}" name="Запланована виплата" totalsRowFunction="sum" dataDxfId="12" totalsRowDxfId="1">
      <calculatedColumnFormula>IF(COUNTA(КредитиНаНавчання[[#This Row],[Сума кредиту]:[Тривалість (років)]])&lt;&gt;4,"",PMT(КредитиНаНавчання[[#This Row],[Річна
відсоткова ставка]]/12,КредитиНаНавчання[[#This Row],[Тривалість (років)]]*12,-КредитиНаНавчання[[#This Row],[Сума кредиту]],0,0))</calculatedColumnFormula>
    </tableColumn>
    <tableColumn id="2" xr3:uid="{00000000-0010-0000-0000-000002000000}" name="Річна_x000a_оплата" totalsRowFunction="sum" dataDxfId="11" totalsRowDxfId="0">
      <calculatedColumnFormula>IFERROR(КредитиНаНавчання[[#This Row],[Запланована виплата]]*12,"")</calculatedColumnFormula>
    </tableColumn>
  </tableColumns>
  <tableStyleInfo name="Калькулятор кредиту на навчання" showFirstColumn="0" showLastColumn="0" showRowStripes="1" showColumnStripes="0"/>
  <extLst>
    <ext xmlns:x14="http://schemas.microsoft.com/office/spreadsheetml/2009/9/main" uri="{504A1905-F514-4f6f-8877-14C23A59335A}">
      <x14:table altTextSummary="Введіть у цю таблицю номер позики, кредитора, суму позики, річну відсоткову ставку, дату початку та термін позики в роках. Дата погашення, загальна сума відсотків і поточні, заплановані та щорічні виплати обчислюються автоматично.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40625" defaultRowHeight="20.25" customHeight="1" x14ac:dyDescent="0.25"/>
  <cols>
    <col min="1" max="1" width="2.7109375" style="6" customWidth="1"/>
    <col min="2" max="2" width="20.7109375" style="6" customWidth="1"/>
    <col min="3" max="3" width="44.28515625" style="6" customWidth="1"/>
    <col min="4" max="4" width="14.42578125" style="6" customWidth="1"/>
    <col min="5" max="5" width="17.7109375" style="6" customWidth="1"/>
    <col min="6" max="6" width="15.85546875" style="6" customWidth="1"/>
    <col min="7" max="7" width="12.28515625" style="6" customWidth="1"/>
    <col min="8" max="8" width="25.85546875" style="6" customWidth="1"/>
    <col min="9" max="9" width="22.7109375" style="6" customWidth="1"/>
    <col min="10" max="10" width="19.7109375" style="6" customWidth="1"/>
    <col min="11" max="11" width="19.42578125" style="6" customWidth="1"/>
    <col min="12" max="12" width="20" style="6" customWidth="1"/>
    <col min="13" max="13" width="2.7109375" style="6" customWidth="1"/>
    <col min="14" max="16384" width="9.140625" style="6"/>
  </cols>
  <sheetData>
    <row r="1" spans="1:13" ht="20.25" customHeight="1" x14ac:dyDescent="0.25">
      <c r="A1" s="10"/>
    </row>
    <row r="2" spans="1:13" ht="72" customHeight="1" x14ac:dyDescent="0.55000000000000004">
      <c r="B2" s="57" t="s">
        <v>0</v>
      </c>
      <c r="C2" s="57"/>
      <c r="D2" s="60" t="s">
        <v>13</v>
      </c>
      <c r="E2" s="60"/>
      <c r="F2" s="58">
        <v>50000</v>
      </c>
      <c r="G2" s="58"/>
      <c r="H2" s="58"/>
      <c r="I2" s="61" t="s">
        <v>23</v>
      </c>
      <c r="J2" s="61"/>
      <c r="K2" s="59">
        <f ca="1">TODAY()-701</f>
        <v>42907</v>
      </c>
      <c r="L2" s="59"/>
    </row>
    <row r="3" spans="1:13" ht="27.75" customHeight="1" x14ac:dyDescent="0.25">
      <c r="B3" s="56"/>
      <c r="C3" s="56"/>
      <c r="D3" s="56"/>
      <c r="E3" s="56"/>
      <c r="F3" s="62" t="s">
        <v>16</v>
      </c>
      <c r="G3" s="62"/>
      <c r="H3" s="62"/>
      <c r="I3" s="56"/>
      <c r="J3" s="56"/>
      <c r="K3" s="62" t="s">
        <v>27</v>
      </c>
      <c r="L3" s="62"/>
    </row>
    <row r="4" spans="1:13" ht="25.5" customHeight="1" x14ac:dyDescent="0.25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25"/>
    </row>
    <row r="5" spans="1:13" ht="32.25" customHeight="1" x14ac:dyDescent="0.3">
      <c r="B5" s="51" t="s">
        <v>2</v>
      </c>
      <c r="C5" s="51"/>
      <c r="D5" s="51"/>
      <c r="E5" s="45">
        <f ca="1">IFERROR(КредитиНаНавчання[[#Totals],[Поточний щомісячний платіж]],"")</f>
        <v>190.91792743033542</v>
      </c>
      <c r="F5" s="45"/>
      <c r="G5" s="45"/>
      <c r="H5" s="53" t="s">
        <v>20</v>
      </c>
      <c r="I5" s="53"/>
      <c r="J5" s="53"/>
      <c r="K5" s="53"/>
      <c r="L5" s="30">
        <f ca="1">IFERROR(КредитиНаНавчання[[#Totals],[Запланована виплата]],0)</f>
        <v>190.91792743033542</v>
      </c>
      <c r="M5" s="23"/>
    </row>
    <row r="6" spans="1:13" ht="32.25" customHeight="1" x14ac:dyDescent="0.25">
      <c r="B6" s="52" t="s">
        <v>3</v>
      </c>
      <c r="C6" s="52"/>
      <c r="D6" s="52"/>
      <c r="E6" s="46">
        <f ca="1">IFERROR(КредитиНаНавчання[[#Totals],[Поточний щомісячний платіж]]/ОчікуванийЩомісячнийОклад,"")</f>
        <v>4.5820302583280501E-2</v>
      </c>
      <c r="F6" s="46"/>
      <c r="G6" s="46"/>
      <c r="H6" s="54" t="s">
        <v>21</v>
      </c>
      <c r="I6" s="54"/>
      <c r="J6" s="54"/>
      <c r="K6" s="54"/>
      <c r="L6" s="15">
        <f ca="1">IFERROR(КредитиНаНавчання[[#Totals],[Запланована виплата]]/ОчікуванийЩомісячнийОклад,"")</f>
        <v>4.5820302583280501E-2</v>
      </c>
      <c r="M6" s="24"/>
    </row>
    <row r="7" spans="1:13" ht="20.25" customHeight="1" x14ac:dyDescent="0.35">
      <c r="B7" s="16"/>
      <c r="C7" s="16"/>
      <c r="D7" s="17"/>
      <c r="E7" s="18"/>
      <c r="F7" s="16"/>
      <c r="G7" s="16"/>
      <c r="H7" s="16"/>
      <c r="I7" s="16"/>
      <c r="J7" s="16"/>
      <c r="K7" s="16"/>
      <c r="L7" s="16"/>
    </row>
    <row r="8" spans="1:13" ht="23.25" customHeight="1" x14ac:dyDescent="0.25">
      <c r="B8" s="47" t="s">
        <v>30</v>
      </c>
      <c r="C8" s="47"/>
      <c r="D8" s="47"/>
      <c r="E8" s="48"/>
      <c r="F8" s="50" t="s">
        <v>17</v>
      </c>
      <c r="G8" s="47"/>
      <c r="H8" s="48"/>
      <c r="I8" s="47" t="s">
        <v>24</v>
      </c>
      <c r="J8" s="49"/>
      <c r="K8" s="49"/>
      <c r="L8" s="49"/>
    </row>
    <row r="9" spans="1:13" ht="35.1" customHeight="1" x14ac:dyDescent="0.25">
      <c r="B9" s="5" t="s">
        <v>4</v>
      </c>
      <c r="C9" s="2" t="s">
        <v>10</v>
      </c>
      <c r="D9" s="3" t="s">
        <v>14</v>
      </c>
      <c r="E9" s="7" t="s">
        <v>15</v>
      </c>
      <c r="F9" s="8" t="s">
        <v>18</v>
      </c>
      <c r="G9" s="3" t="s">
        <v>19</v>
      </c>
      <c r="H9" s="7" t="s">
        <v>22</v>
      </c>
      <c r="I9" s="3" t="s">
        <v>25</v>
      </c>
      <c r="J9" s="3" t="s">
        <v>26</v>
      </c>
      <c r="K9" s="3" t="s">
        <v>28</v>
      </c>
      <c r="L9" s="3" t="s">
        <v>29</v>
      </c>
    </row>
    <row r="10" spans="1:13" ht="15" x14ac:dyDescent="0.25">
      <c r="B10" s="5" t="s">
        <v>31</v>
      </c>
      <c r="C10" s="4" t="s">
        <v>11</v>
      </c>
      <c r="D10" s="28">
        <v>10000</v>
      </c>
      <c r="E10" s="29">
        <v>0.05</v>
      </c>
      <c r="F10" s="34">
        <f ca="1">DATE(YEAR(TODAY())-2,4,1)</f>
        <v>42826</v>
      </c>
      <c r="G10" s="1">
        <v>10</v>
      </c>
      <c r="H10" s="9">
        <f ca="1">IF(AND(КредитиНаНавчання[[#This Row],[Дата початку]]&gt;0,КредитиНаНавчання[[#This Row],[Тривалість (років)]]&gt;0),EDATE(КредитиНаНавчання[[#This Row],[Дата початку]],КредитиНаНавчання[[#This Row],[Тривалість (років)]]*12),"")</f>
        <v>46478</v>
      </c>
      <c r="I10" s="33">
        <f ca="1">IFERROR(IF(AND(LoanStartLToday,COUNT(КредитиНаНавчання[[#This Row],[Сума кредиту]:[Тривалість (років)]])=4,КредитиНаНавчання[[#This Row],[Дата початку]]&lt;=TODAY()),PMT(КредитиНаНавчання[[#This Row],[Річна
відсоткова ставка]]/12,КредитиНаНавчання[[#This Row],[Тривалість (років)]]*12,-КредитиНаНавчання[[#This Row],[Сума кредиту]],0,0),""),0)</f>
        <v>106.06551523907524</v>
      </c>
      <c r="J10" s="31">
        <f ca="1">IFERROR((КредитиНаНавчання[[#This Row],[Запланована виплата]]*(КредитиНаНавчання[[#This Row],[Тривалість (років)]]*12))-КредитиНаНавчання[[#This Row],[Сума кредиту]],"")</f>
        <v>2727.8618286890287</v>
      </c>
      <c r="K10" s="32">
        <f ca="1">IF(COUNTA(КредитиНаНавчання[[#This Row],[Сума кредиту]:[Тривалість (років)]])&lt;&gt;4,"",PMT(КредитиНаНавчання[[#This Row],[Річна
відсоткова ставка]]/12,КредитиНаНавчання[[#This Row],[Тривалість (років)]]*12,-КредитиНаНавчання[[#This Row],[Сума кредиту]],0,0))</f>
        <v>106.06551523907524</v>
      </c>
      <c r="L10" s="31">
        <f ca="1">IFERROR(КредитиНаНавчання[[#This Row],[Запланована виплата]]*12,"")</f>
        <v>1272.7861828689029</v>
      </c>
    </row>
    <row r="11" spans="1:13" ht="15" x14ac:dyDescent="0.25">
      <c r="B11" s="5" t="s">
        <v>5</v>
      </c>
      <c r="C11" s="4" t="s">
        <v>12</v>
      </c>
      <c r="D11" s="28">
        <v>8000</v>
      </c>
      <c r="E11" s="29">
        <v>0.05</v>
      </c>
      <c r="F11" s="34">
        <f ca="1">DATE(YEAR(TODAY()),5,1)</f>
        <v>43586</v>
      </c>
      <c r="G11" s="1">
        <v>10</v>
      </c>
      <c r="H11" s="9">
        <f ca="1">IF(AND(КредитиНаНавчання[[#This Row],[Дата початку]]&gt;0,КредитиНаНавчання[[#This Row],[Тривалість (років)]]&gt;0),EDATE(КредитиНаНавчання[[#This Row],[Дата початку]],КредитиНаНавчання[[#This Row],[Тривалість (років)]]*12),"")</f>
        <v>47239</v>
      </c>
      <c r="I11" s="33">
        <f ca="1">IFERROR(IF(AND(LoanStartLToday,COUNT(КредитиНаНавчання[[#This Row],[Сума кредиту]:[Тривалість (років)]])=4,КредитиНаНавчання[[#This Row],[Дата початку]]&lt;=TODAY()),PMT(КредитиНаНавчання[[#This Row],[Річна
відсоткова ставка]]/12,КредитиНаНавчання[[#This Row],[Тривалість (років)]]*12,-КредитиНаНавчання[[#This Row],[Сума кредиту]],0,0),""),0)</f>
        <v>84.852412191260186</v>
      </c>
      <c r="J11" s="31">
        <f ca="1">IFERROR((КредитиНаНавчання[[#This Row],[Запланована виплата]]*(КредитиНаНавчання[[#This Row],[Тривалість (років)]]*12))-КредитиНаНавчання[[#This Row],[Сума кредиту]],"")</f>
        <v>2182.289462951223</v>
      </c>
      <c r="K11" s="32">
        <f ca="1">IF(COUNTA(КредитиНаНавчання[[#This Row],[Сума кредиту]:[Тривалість (років)]])&lt;&gt;4,"",PMT(КредитиНаНавчання[[#This Row],[Річна
відсоткова ставка]]/12,КредитиНаНавчання[[#This Row],[Тривалість (років)]]*12,-КредитиНаНавчання[[#This Row],[Сума кредиту]],0,0))</f>
        <v>84.852412191260186</v>
      </c>
      <c r="L11" s="31">
        <f ca="1">IFERROR(КредитиНаНавчання[[#This Row],[Запланована виплата]]*12,"")</f>
        <v>1018.2289462951222</v>
      </c>
    </row>
    <row r="12" spans="1:13" ht="15" x14ac:dyDescent="0.25">
      <c r="B12" s="5"/>
      <c r="C12" s="4"/>
      <c r="D12" s="28"/>
      <c r="E12" s="29"/>
      <c r="F12" s="34"/>
      <c r="G12" s="1"/>
      <c r="H12" s="9" t="str">
        <f>IF(AND(КредитиНаНавчання[[#This Row],[Дата початку]]&gt;0,КредитиНаНавчання[[#This Row],[Тривалість (років)]]&gt;0),EDATE(КредитиНаНавчання[[#This Row],[Дата початку]],КредитиНаНавчання[[#This Row],[Тривалість (років)]]*12),"")</f>
        <v/>
      </c>
      <c r="I12" s="33" t="str">
        <f ca="1">IFERROR(IF(AND(LoanStartLToday,COUNT(КредитиНаНавчання[[#This Row],[Сума кредиту]:[Тривалість (років)]])=4,КредитиНаНавчання[[#This Row],[Дата початку]]&lt;=TODAY()),PMT(КредитиНаНавчання[[#This Row],[Річна
відсоткова ставка]]/12,КредитиНаНавчання[[#This Row],[Тривалість (років)]]*12,-КредитиНаНавчання[[#This Row],[Сума кредиту]],0,0),""),0)</f>
        <v/>
      </c>
      <c r="J12" s="31" t="str">
        <f>IFERROR((КредитиНаНавчання[[#This Row],[Запланована виплата]]*(КредитиНаНавчання[[#This Row],[Тривалість (років)]]*12))-КредитиНаНавчання[[#This Row],[Сума кредиту]],"")</f>
        <v/>
      </c>
      <c r="K12" s="32" t="str">
        <f>IF(COUNTA(КредитиНаНавчання[[#This Row],[Сума кредиту]:[Тривалість (років)]])&lt;&gt;4,"",PMT(КредитиНаНавчання[[#This Row],[Річна
відсоткова ставка]]/12,КредитиНаНавчання[[#This Row],[Тривалість (років)]]*12,-КредитиНаНавчання[[#This Row],[Сума кредиту]],0,0))</f>
        <v/>
      </c>
      <c r="L12" s="31" t="str">
        <f>IFERROR(КредитиНаНавчання[[#This Row],[Запланована виплата]]*12,"")</f>
        <v/>
      </c>
    </row>
    <row r="13" spans="1:13" ht="15" x14ac:dyDescent="0.25">
      <c r="B13" s="5"/>
      <c r="C13" s="4"/>
      <c r="D13" s="28"/>
      <c r="E13" s="29"/>
      <c r="F13" s="34"/>
      <c r="G13" s="1"/>
      <c r="H13" s="9" t="str">
        <f>IF(AND(КредитиНаНавчання[[#This Row],[Дата початку]]&gt;0,КредитиНаНавчання[[#This Row],[Тривалість (років)]]&gt;0),EDATE(КредитиНаНавчання[[#This Row],[Дата початку]],КредитиНаНавчання[[#This Row],[Тривалість (років)]]*12),"")</f>
        <v/>
      </c>
      <c r="I13" s="33" t="str">
        <f ca="1">IFERROR(IF(AND(LoanStartLToday,COUNT(КредитиНаНавчання[[#This Row],[Сума кредиту]:[Тривалість (років)]])=4,КредитиНаНавчання[[#This Row],[Дата початку]]&lt;=TODAY()),PMT(КредитиНаНавчання[[#This Row],[Річна
відсоткова ставка]]/12,КредитиНаНавчання[[#This Row],[Тривалість (років)]]*12,-КредитиНаНавчання[[#This Row],[Сума кредиту]],0,0),""),0)</f>
        <v/>
      </c>
      <c r="J13" s="31" t="str">
        <f>IFERROR((КредитиНаНавчання[[#This Row],[Запланована виплата]]*(КредитиНаНавчання[[#This Row],[Тривалість (років)]]*12))-КредитиНаНавчання[[#This Row],[Сума кредиту]],"")</f>
        <v/>
      </c>
      <c r="K13" s="32" t="str">
        <f>IF(COUNTA(КредитиНаНавчання[[#This Row],[Сума кредиту]:[Тривалість (років)]])&lt;&gt;4,"",PMT(КредитиНаНавчання[[#This Row],[Річна
відсоткова ставка]]/12,КредитиНаНавчання[[#This Row],[Тривалість (років)]]*12,-КредитиНаНавчання[[#This Row],[Сума кредиту]],0,0))</f>
        <v/>
      </c>
      <c r="L13" s="31" t="str">
        <f>IFERROR(КредитиНаНавчання[[#This Row],[Запланована виплата]]*12,"")</f>
        <v/>
      </c>
    </row>
    <row r="14" spans="1:13" ht="15" x14ac:dyDescent="0.25">
      <c r="B14" s="5"/>
      <c r="C14" s="4"/>
      <c r="D14" s="28"/>
      <c r="E14" s="29"/>
      <c r="F14" s="34"/>
      <c r="G14" s="1"/>
      <c r="H14" s="9" t="str">
        <f>IF(AND(КредитиНаНавчання[[#This Row],[Дата початку]]&gt;0,КредитиНаНавчання[[#This Row],[Тривалість (років)]]&gt;0),EDATE(КредитиНаНавчання[[#This Row],[Дата початку]],КредитиНаНавчання[[#This Row],[Тривалість (років)]]*12),"")</f>
        <v/>
      </c>
      <c r="I14" s="33" t="str">
        <f ca="1">IFERROR(IF(AND(LoanStartLToday,COUNT(КредитиНаНавчання[[#This Row],[Сума кредиту]:[Тривалість (років)]])=4,КредитиНаНавчання[[#This Row],[Дата початку]]&lt;=TODAY()),PMT(КредитиНаНавчання[[#This Row],[Річна
відсоткова ставка]]/12,КредитиНаНавчання[[#This Row],[Тривалість (років)]]*12,-КредитиНаНавчання[[#This Row],[Сума кредиту]],0,0),""),0)</f>
        <v/>
      </c>
      <c r="J14" s="31" t="str">
        <f>IFERROR((КредитиНаНавчання[[#This Row],[Запланована виплата]]*(КредитиНаНавчання[[#This Row],[Тривалість (років)]]*12))-КредитиНаНавчання[[#This Row],[Сума кредиту]],"")</f>
        <v/>
      </c>
      <c r="K14" s="32" t="str">
        <f>IF(COUNTA(КредитиНаНавчання[[#This Row],[Сума кредиту]:[Тривалість (років)]])&lt;&gt;4,"",PMT(КредитиНаНавчання[[#This Row],[Річна
відсоткова ставка]]/12,КредитиНаНавчання[[#This Row],[Тривалість (років)]]*12,-КредитиНаНавчання[[#This Row],[Сума кредиту]],0,0))</f>
        <v/>
      </c>
      <c r="L14" s="31" t="str">
        <f>IFERROR(КредитиНаНавчання[[#This Row],[Запланована виплата]]*12,"")</f>
        <v/>
      </c>
    </row>
    <row r="15" spans="1:13" ht="15" x14ac:dyDescent="0.25">
      <c r="B15" s="5"/>
      <c r="C15" s="4"/>
      <c r="D15" s="28"/>
      <c r="E15" s="29"/>
      <c r="F15" s="34"/>
      <c r="G15" s="1"/>
      <c r="H15" s="9" t="str">
        <f>IF(AND(КредитиНаНавчання[[#This Row],[Дата початку]]&gt;0,КредитиНаНавчання[[#This Row],[Тривалість (років)]]&gt;0),EDATE(КредитиНаНавчання[[#This Row],[Дата початку]],КредитиНаНавчання[[#This Row],[Тривалість (років)]]*12),"")</f>
        <v/>
      </c>
      <c r="I15" s="33" t="str">
        <f ca="1">IFERROR(IF(AND(LoanStartLToday,COUNT(КредитиНаНавчання[[#This Row],[Сума кредиту]:[Тривалість (років)]])=4,КредитиНаНавчання[[#This Row],[Дата початку]]&lt;=TODAY()),PMT(КредитиНаНавчання[[#This Row],[Річна
відсоткова ставка]]/12,КредитиНаНавчання[[#This Row],[Тривалість (років)]]*12,-КредитиНаНавчання[[#This Row],[Сума кредиту]],0,0),""),0)</f>
        <v/>
      </c>
      <c r="J15" s="31" t="str">
        <f>IFERROR((КредитиНаНавчання[[#This Row],[Запланована виплата]]*(КредитиНаНавчання[[#This Row],[Тривалість (років)]]*12))-КредитиНаНавчання[[#This Row],[Сума кредиту]],"")</f>
        <v/>
      </c>
      <c r="K15" s="32" t="str">
        <f>IF(COUNTA(КредитиНаНавчання[[#This Row],[Сума кредиту]:[Тривалість (років)]])&lt;&gt;4,"",PMT(КредитиНаНавчання[[#This Row],[Річна
відсоткова ставка]]/12,КредитиНаНавчання[[#This Row],[Тривалість (років)]]*12,-КредитиНаНавчання[[#This Row],[Сума кредиту]],0,0))</f>
        <v/>
      </c>
      <c r="L15" s="31" t="str">
        <f>IFERROR(КредитиНаНавчання[[#This Row],[Запланована виплата]]*12,"")</f>
        <v/>
      </c>
    </row>
    <row r="16" spans="1:13" ht="20.25" customHeight="1" x14ac:dyDescent="0.25">
      <c r="B16" s="19" t="s">
        <v>6</v>
      </c>
      <c r="C16" s="20"/>
      <c r="D16" s="35">
        <f>SUBTOTAL(109,КредитиНаНавчання[Сума кредиту])</f>
        <v>18000</v>
      </c>
      <c r="E16" s="21"/>
      <c r="F16" s="41"/>
      <c r="G16" s="26"/>
      <c r="H16" s="27"/>
      <c r="I16" s="37">
        <f ca="1">SUBTOTAL(109,КредитиНаНавчання[Поточний щомісячний платіж])</f>
        <v>190.91792743033542</v>
      </c>
      <c r="J16" s="35">
        <f ca="1">SUBTOTAL(109,КредитиНаНавчання[Усього
Відсоткова ставка])</f>
        <v>4910.1512916402517</v>
      </c>
      <c r="K16" s="38">
        <f ca="1">SUBTOTAL(109,КредитиНаНавчання[Запланована виплата])</f>
        <v>190.91792743033542</v>
      </c>
      <c r="L16" s="35">
        <f ca="1">SUBTOTAL(109,КредитиНаНавчання[Річна
оплата])</f>
        <v>2291.015129164025</v>
      </c>
    </row>
    <row r="17" spans="2:12" ht="20.25" customHeight="1" x14ac:dyDescent="0.25">
      <c r="B17" s="11" t="s">
        <v>7</v>
      </c>
      <c r="C17" s="12"/>
      <c r="D17" s="36">
        <f>AVERAGE(КредитиНаНавчання[Сума кредиту])</f>
        <v>9000</v>
      </c>
      <c r="E17" s="13">
        <f>AVERAGE(КредитиНаНавчання[Річна
відсоткова ставка])</f>
        <v>0.05</v>
      </c>
      <c r="F17" s="14"/>
      <c r="G17" s="14"/>
      <c r="H17" s="13"/>
      <c r="I17" s="39"/>
      <c r="J17" s="36">
        <f ca="1">AVERAGE(КредитиНаНавчання[Усього
Відсоткова ставка])</f>
        <v>2455.0756458201258</v>
      </c>
      <c r="K17" s="40"/>
      <c r="L17" s="36">
        <f ca="1">AVERAGE(КредитиНаНавчання[Річна
оплата])</f>
        <v>1145.5075645820125</v>
      </c>
    </row>
    <row r="18" spans="2:12" s="22" customFormat="1" ht="23.25" customHeight="1" x14ac:dyDescent="0.25">
      <c r="B18" s="42" t="s">
        <v>8</v>
      </c>
      <c r="C18" s="42"/>
      <c r="D18" s="42"/>
      <c r="E18" s="42"/>
      <c r="F18" s="42"/>
      <c r="G18" s="42"/>
      <c r="H18" s="42"/>
      <c r="I18" s="42"/>
      <c r="J18" s="42"/>
      <c r="K18" s="42"/>
      <c r="L18" s="43">
        <f ca="1">КредитиНаНавчання[[#Totals],[Сума кредиту]]+КредитиНаНавчання[[#Totals],[Усього
Відсоткова ставка]]</f>
        <v>22910.15129164025</v>
      </c>
    </row>
    <row r="19" spans="2:12" s="22" customFormat="1" ht="23.25" customHeight="1" x14ac:dyDescent="0.2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2:12" ht="20.25" customHeight="1" x14ac:dyDescent="0.25">
      <c r="B20" s="44" t="s">
        <v>9</v>
      </c>
      <c r="C20" s="44"/>
      <c r="D20" s="44"/>
      <c r="E20" s="44"/>
      <c r="F20" s="44"/>
      <c r="G20" s="44"/>
      <c r="H20" s="44"/>
      <c r="I20" s="44"/>
      <c r="J20" s="44"/>
      <c r="K20" s="44"/>
      <c r="L20" s="43">
        <f>(ОчікуванийРічнийОклад/12)</f>
        <v>4166.666666666667</v>
      </c>
    </row>
    <row r="21" spans="2:12" ht="20.25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3"/>
    </row>
  </sheetData>
  <mergeCells count="23"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</mergeCells>
  <dataValidations xWindow="503" yWindow="415" count="41">
    <dataValidation allowBlank="1" showInputMessage="1" showErrorMessage="1" prompt="Створіть на цьому аркуші калькулятор кредиту на навчання. Введіть в таблицю відомості, починаючи з клітинки B9. В клітинку F2 введіть очікуваний річний оклад, а в клітинку K2 – дату початку повернення кредиту." sqref="A1" xr:uid="{00000000-0002-0000-0000-000002000000}"/>
    <dataValidation allowBlank="1" showInputMessage="1" showErrorMessage="1" prompt="Очікуваний річний оклад після завершення навчання міститься в цій клітинці." sqref="F2:H2" xr:uid="{00000000-0002-0000-0000-000003000000}"/>
    <dataValidation allowBlank="1" showInputMessage="1" showErrorMessage="1" prompt="Введіть очікуваний річний оклад після завершення навчання в клітинку вище." sqref="F3:H3" xr:uid="{00000000-0002-0000-0000-000004000000}"/>
    <dataValidation allowBlank="1" showInputMessage="1" showErrorMessage="1" prompt="Введіть дату початку повернення кредиту в цю клітинку." sqref="K2:L2" xr:uid="{00000000-0002-0000-0000-000005000000}"/>
    <dataValidation allowBlank="1" showInputMessage="1" showErrorMessage="1" prompt="Введіть дату початку повернення кредиту в клітинку вище." sqref="K3:L3" xr:uid="{00000000-0002-0000-0000-000006000000}"/>
    <dataValidation allowBlank="1" showInputMessage="1" showErrorMessage="1" prompt="Сукупний поточний щомісячний платіж автоматично обчислюється в клітинці праворуч." sqref="B5:D5" xr:uid="{00000000-0002-0000-0000-000007000000}"/>
    <dataValidation allowBlank="1" showInputMessage="1" showErrorMessage="1" prompt="Сукупний поточний щомісячний платіж автоматично обчислюється в цій клітинці." sqref="E5:G5" xr:uid="{00000000-0002-0000-0000-000008000000}"/>
    <dataValidation allowBlank="1" showInputMessage="1" showErrorMessage="1" prompt="Відсоток поточного щомісячного доходу автоматично обчислюється в клітинці праворуч." sqref="B6:D6" xr:uid="{00000000-0002-0000-0000-000009000000}"/>
    <dataValidation allowBlank="1" showInputMessage="1" showErrorMessage="1" prompt="Відсоток поточного щомісячного доходу автоматично обчислюється в цій клітинці." sqref="E6:G6" xr:uid="{00000000-0002-0000-0000-00000A000000}"/>
    <dataValidation allowBlank="1" showInputMessage="1" showErrorMessage="1" prompt="Сукупний запланований щомісячний платіж автоматично обчислюється в клітинці праворуч." sqref="H5:K5" xr:uid="{00000000-0002-0000-0000-00000B000000}"/>
    <dataValidation allowBlank="1" showInputMessage="1" showErrorMessage="1" prompt="Сукупний запланований щомісячний платіж автоматично обчислюється в цій клітинці." sqref="L5" xr:uid="{00000000-0002-0000-0000-00000C000000}"/>
    <dataValidation allowBlank="1" showInputMessage="1" showErrorMessage="1" prompt="Відсоток запланованого щомісячного доходу автоматично обчислюється в клітинці праворуч." sqref="H6:K6" xr:uid="{00000000-0002-0000-0000-00000D000000}"/>
    <dataValidation allowBlank="1" showInputMessage="1" showErrorMessage="1" prompt="Відсоток запланованого щомісячного доходу автоматично обчислюється в цій клітинці." sqref="L6" xr:uid="{00000000-0002-0000-0000-00000E000000}"/>
    <dataValidation allowBlank="1" showInputMessage="1" showErrorMessage="1" prompt="Введіть загальні відомості про позику у стовпці таблиці нижче." sqref="B8:E8" xr:uid="{00000000-0002-0000-0000-00000F000000}"/>
    <dataValidation allowBlank="1" showInputMessage="1" showErrorMessage="1" prompt="У стовпець під цим заголовком введіть номер позики." sqref="B9" xr:uid="{00000000-0002-0000-0000-000010000000}"/>
    <dataValidation allowBlank="1" showInputMessage="1" showErrorMessage="1" prompt="У стовпець під цим заголовком введіть кредитора." sqref="C9" xr:uid="{00000000-0002-0000-0000-000011000000}"/>
    <dataValidation allowBlank="1" showInputMessage="1" showErrorMessage="1" prompt="У стовпець під цим заголовком введіть суму кредиту." sqref="D9" xr:uid="{00000000-0002-0000-0000-000012000000}"/>
    <dataValidation allowBlank="1" showInputMessage="1" showErrorMessage="1" prompt="У стовпець під цим заголовком введіть річну відсоткову ставку." sqref="E9" xr:uid="{00000000-0002-0000-0000-000013000000}"/>
    <dataValidation allowBlank="1" showInputMessage="1" showErrorMessage="1" prompt="У стовпці таблиці нижче введіть відомості про повернення кредиту." sqref="F8:H8" xr:uid="{00000000-0002-0000-0000-000014000000}"/>
    <dataValidation allowBlank="1" showInputMessage="1" showErrorMessage="1" prompt="У стовпець під цим заголовком введіть дату початку." sqref="F9" xr:uid="{00000000-0002-0000-0000-000015000000}"/>
    <dataValidation allowBlank="1" showInputMessage="1" showErrorMessage="1" prompt="У стовпець під цим заголовком введіть термін позики в роках." sqref="G9" xr:uid="{00000000-0002-0000-0000-000016000000}"/>
    <dataValidation allowBlank="1" showInputMessage="1" showErrorMessage="1" prompt="Дата повної виплати автоматично оновлюється в стовпці під цим заголовком." sqref="H9" xr:uid="{00000000-0002-0000-0000-000017000000}"/>
    <dataValidation allowBlank="1" showInputMessage="1" showErrorMessage="1" prompt="Відомості про оплату автоматично обчислюються у стовпцях таблиці нижче." sqref="I8:L8" xr:uid="{00000000-0002-0000-0000-000018000000}"/>
    <dataValidation allowBlank="1" showInputMessage="1" showErrorMessage="1" prompt="Розмір поточного щомісячного платежу обчислюється автоматично в стовпці під цим заголовком." sqref="I9" xr:uid="{00000000-0002-0000-0000-000019000000}"/>
    <dataValidation allowBlank="1" showInputMessage="1" showErrorMessage="1" prompt="У стовпці під цим заголовком автоматично обчислюється загальна сума відсотків." sqref="J9" xr:uid="{00000000-0002-0000-0000-00001A000000}"/>
    <dataValidation allowBlank="1" showInputMessage="1" showErrorMessage="1" prompt="Розмір запланованого щомісячного платежу обчислюється автоматично в стовпці під цим заголовком." sqref="K9" xr:uid="{00000000-0002-0000-0000-00001B000000}"/>
    <dataValidation allowBlank="1" showInputMessage="1" showErrorMessage="1" prompt="Розмір річної виплати обчислюється автоматично в стовпці під цим заголовком. Середні значення автоматично обчислюються в стовпці нижче." sqref="L9" xr:uid="{00000000-0002-0000-0000-00001C000000}"/>
    <dataValidation allowBlank="1" showInputMessage="1" showErrorMessage="1" prompt="Середні значення сум позики, річних відсоткових ставок, загальних сум відсотків та щорічних виплат обчислюються автоматично. Діаграма планових виплат оновлюється в клітинках праворуч." sqref="B17" xr:uid="{00000000-0002-0000-0000-00001D000000}"/>
    <dataValidation allowBlank="1" showInputMessage="1" showErrorMessage="1" prompt="Середнє значення суми кредиту автоматично обчислюється в цій клітинці." sqref="D17" xr:uid="{00000000-0002-0000-0000-00001E000000}"/>
    <dataValidation allowBlank="1" showInputMessage="1" showErrorMessage="1" prompt="Середнє значення річної відсоткової ставки автоматично обчислюється в цій клітинці." sqref="E17" xr:uid="{00000000-0002-0000-0000-00001F000000}"/>
    <dataValidation allowBlank="1" showInputMessage="1" showErrorMessage="1" prompt="Середнє значення загальної суми відсотків автоматично обчислюється в цій клітинці." sqref="J17" xr:uid="{00000000-0002-0000-0000-000020000000}"/>
    <dataValidation allowBlank="1" showInputMessage="1" showErrorMessage="1" prompt="Діаграма середніх значень планових виплат автоматично оновлюється в цій клітинці." sqref="K17" xr:uid="{00000000-0002-0000-0000-000021000000}"/>
    <dataValidation allowBlank="1" showInputMessage="1" showErrorMessage="1" prompt="Середнє значення річної виплати автоматично обчислюється в цій клітинці, а загальна сума виплат за кредитом і очікуваний місячний оклад після завершення навчання – в клітинках нижче." sqref="L17" xr:uid="{00000000-0002-0000-0000-000022000000}"/>
    <dataValidation allowBlank="1" showInputMessage="1" showErrorMessage="1" prompt="Загальна сума виплат за кредитом автоматично обчислюється в клітинці праворуч." sqref="B18:K19" xr:uid="{00000000-0002-0000-0000-000023000000}"/>
    <dataValidation allowBlank="1" showInputMessage="1" showErrorMessage="1" prompt="Загальна сума виплат за кредитом автоматично обчислюється в цій клітинці." sqref="L18:L19" xr:uid="{00000000-0002-0000-0000-000024000000}"/>
    <dataValidation allowBlank="1" showInputMessage="1" showErrorMessage="1" prompt="Очікуваний місячний оклад після завершення навчання автоматично обчислюється в клітинці праворуч." sqref="B20:K21" xr:uid="{00000000-0002-0000-0000-000025000000}"/>
    <dataValidation allowBlank="1" showInputMessage="1" showErrorMessage="1" prompt="Очікуваний місячний оклад після завершення навчання автоматично обчислюється в цій клітинці." sqref="L20:L21" xr:uid="{00000000-0002-0000-0000-000026000000}"/>
    <dataValidation allowBlank="1" showInputMessage="1" showErrorMessage="1" prompt="Заголовок цього аркуша міститься в цій клітинці, а порада – в клітинці B4. Середні значення, загальна сума виплат за кредитом і очікуваний місячний оклад після завершення навчання автоматично обчислюються під таблицею." sqref="B2:C2" xr:uid="{00000000-0002-0000-0000-000027000000}"/>
    <dataValidation allowBlank="1" showInputMessage="1" showErrorMessage="1" prompt="Суми сукупних поточних і запланованих щомісячних платежів і відсотки від поточного і запланованого щомісячного доходу автоматично обчислюються в клітинках E5, E6, L5 і L6." sqref="B4:L4" xr:uid="{00000000-0002-0000-0000-000028000000}"/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5 D17:E17 I15:K15 I12:K14 H12:H14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'Кредитний калькулятор'!K10:K15</xm:f>
              <xm:sqref>K17</xm:sqref>
            </x14:sparkline>
            <x14:sparkline>
              <xm:f>'Кредитний калькулятор'!I10:I15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6</vt:i4>
      </vt:variant>
    </vt:vector>
  </HeadingPairs>
  <TitlesOfParts>
    <vt:vector size="7" baseType="lpstr">
      <vt:lpstr>Кредитний калькулятор</vt:lpstr>
      <vt:lpstr>ЗагальнаСумаВиплатиЗаКредитом</vt:lpstr>
      <vt:lpstr>'Кредитний калькулятор'!Заголовки_для_друку</vt:lpstr>
      <vt:lpstr>ОчікуванийРічнийОклад</vt:lpstr>
      <vt:lpstr>ОчікуванийЩомісячнийОклад</vt:lpstr>
      <vt:lpstr>ПочатокВиплатиКредиту</vt:lpstr>
      <vt:lpstr>СукупнийЩомісячнийПлатіж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2018-04-04T11:34:18Z</dcterms:created>
  <dcterms:modified xsi:type="dcterms:W3CDTF">2019-05-23T11:02:45Z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