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FD9062F-FC5E-4D83-AD0C-FCD5D5FAA73F}" xr6:coauthVersionLast="43" xr6:coauthVersionMax="43" xr10:uidLastSave="{00000000-0000-0000-0000-000000000000}"/>
  <bookViews>
    <workbookView xWindow="-120" yWindow="-120" windowWidth="28860" windowHeight="16140" tabRatio="926" xr2:uid="{00000000-000D-0000-FFFF-FFFF00000000}"/>
  </bookViews>
  <sheets>
    <sheet name="Трекер ваги" sheetId="8" r:id="rId1"/>
    <sheet name="Трекер талії" sheetId="9" r:id="rId2"/>
    <sheet name="Трекер біцепсів" sheetId="10" r:id="rId3"/>
    <sheet name="Трекер стегна" sheetId="7" r:id="rId4"/>
    <sheet name="Трекер стегон" sheetId="6" r:id="rId5"/>
    <sheet name="Журнал фізичної активності" sheetId="2" r:id="rId6"/>
    <sheet name="Журнал харчування" sheetId="3" r:id="rId7"/>
  </sheets>
  <definedNames>
    <definedName name="Загальні_підсумки" localSheetId="2">SUM(Журнал_фізичної_активності[ВІДСТАНЬ])</definedName>
    <definedName name="Загальні_підсумки" localSheetId="0">SUM(Журнал_фізичної_активності[ВІДСТАНЬ])</definedName>
    <definedName name="Загальні_підсумки" localSheetId="3">SUM(Журнал_фізичної_активності[ВІДСТАНЬ])</definedName>
    <definedName name="Загальні_підсумки" localSheetId="4">SUM(Журнал_фізичної_активності[ВІДСТАНЬ])</definedName>
    <definedName name="Загальні_підсумки" localSheetId="1">SUM(Журнал_фізичної_активності[ВІДСТАНЬ])</definedName>
    <definedName name="Загальні_підсумки">SUM(Журнал_фізичної_активності[ВІДСТАНЬ])</definedName>
    <definedName name="_xlnm.Print_Titles" localSheetId="5">'Журнал фізичної активності'!$10:$10</definedName>
    <definedName name="_xlnm.Print_Titles" localSheetId="6">'Журнал харчування'!$7:$7</definedName>
    <definedName name="_xlnm.Print_Titles" localSheetId="2">'Трекер біцепсів'!$3:$4</definedName>
    <definedName name="_xlnm.Print_Titles" localSheetId="0">'Трекер ваги'!$18:$19</definedName>
    <definedName name="_xlnm.Print_Titles" localSheetId="3">'Трекер стегна'!$3:$4</definedName>
    <definedName name="_xlnm.Print_Titles" localSheetId="4">'Трекер стегон'!$3:$4</definedName>
    <definedName name="_xlnm.Print_Titles" localSheetId="1">'Трекер талії'!$3:$4</definedName>
    <definedName name="Зріст" localSheetId="0">'Трекер ваги'!$C$6</definedName>
    <definedName name="ІМТ">IF('Трекер ваги'!$C$7="Британська",ІМТ_вага*703,ІМТ_вага)</definedName>
    <definedName name="ІМТ_вага">'Трекер ваги'!Поточна_вага/'Трекер ваги'!ІМТ_зріст</definedName>
    <definedName name="ІМТ_зріст" localSheetId="0">'Трекер ваги'!$C$6*'Трекер ваги'!$C$6</definedName>
    <definedName name="Інші_підсумки" localSheetId="2">'Трекер біцепсів'!Загальні_підсумки-SUM('Журнал фізичної активності'!$C$4:$C$7)</definedName>
    <definedName name="Інші_підсумки" localSheetId="0">'Трекер ваги'!Загальні_підсумки-SUM('Журнал фізичної активності'!$C$4:$C$7)</definedName>
    <definedName name="Інші_підсумки" localSheetId="3">'Трекер стегна'!Загальні_підсумки-SUM('Журнал фізичної активності'!$C$4:$C$7)</definedName>
    <definedName name="Інші_підсумки" localSheetId="4">'Трекер стегон'!Загальні_підсумки-SUM('Журнал фізичної активності'!$C$4:$C$7)</definedName>
    <definedName name="Інші_підсумки" localSheetId="1">'Трекер талії'!Загальні_підсумки-SUM('Журнал фізичної активності'!$C$4:$C$7)</definedName>
    <definedName name="Інші_підсумки">Загальні_підсумки-SUM('Журнал фізичної активності'!$C$4:$C$7)</definedName>
    <definedName name="Категорія1">'Журнал фізичної активності'!$B$4</definedName>
    <definedName name="Категорія2">'Журнал фізичної активності'!$B$5</definedName>
    <definedName name="Категорія3">'Журнал фізичної активності'!$B$6</definedName>
    <definedName name="Категорія4">'Журнал фізичної активності'!$B$7</definedName>
    <definedName name="Категорія5">'Журнал фізичної активності'!$B$8</definedName>
    <definedName name="Мета_щодо_ваги" localSheetId="0">'Трекер ваги'!$D$12</definedName>
    <definedName name="Мета1" localSheetId="0">'Трекер ваги'!$D$13</definedName>
    <definedName name="Мета2" localSheetId="0">'Трекер ваги'!$D$14</definedName>
    <definedName name="Мета3" localSheetId="0">'Трекер ваги'!$D$15</definedName>
    <definedName name="Мета4" localSheetId="0">'Трекер ваги'!$D$16</definedName>
    <definedName name="Одиниця_вимірювання" localSheetId="0">'Трекер ваги'!$C$7</definedName>
    <definedName name="Підпис_ваги" localSheetId="0">'Трекер ваги'!$B$12</definedName>
    <definedName name="Підпис_мети1" localSheetId="0">'Трекер ваги'!$B$13</definedName>
    <definedName name="Підпис_мети2" localSheetId="0">'Трекер ваги'!$B$14</definedName>
    <definedName name="Підпис_мети3" localSheetId="0">'Трекер ваги'!$B$15</definedName>
    <definedName name="Підпис_мети4" localSheetId="0">'Трекер ваги'!$B$16</definedName>
    <definedName name="Підстановка_дати">'Журнал харчування'!$D$5</definedName>
    <definedName name="Поточна_вага" localSheetId="0">'Трекер ваги'!$C$12</definedName>
    <definedName name="Стать" localSheetId="0">'Трекер ваги'!$C$4</definedName>
    <definedName name="Усе_повністю">AND('Трекер ваги'!$C$6&gt;0,'Трекер ваги'!$C$12&gt;0)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B3" i="7"/>
  <c r="B3" i="10"/>
  <c r="B3" i="9"/>
  <c r="B18" i="8"/>
  <c r="B9" i="8"/>
  <c r="E10" i="8"/>
  <c r="E3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<sst xmlns="http://schemas.openxmlformats.org/spreadsheetml/2006/main" count="110" uniqueCount="72">
  <si>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ПЛАН ТРЕНУВАНЬ</t>
  </si>
  <si>
    <t>ПРО СЕБЕ:</t>
  </si>
  <si>
    <t>Стать:</t>
  </si>
  <si>
    <t>Вік:</t>
  </si>
  <si>
    <t>Зріст:</t>
  </si>
  <si>
    <t>Од. вимірювання:</t>
  </si>
  <si>
    <t>ІМТ:</t>
  </si>
  <si>
    <t>ПОЧАТКОВІ ПОКАЗНИКИ:</t>
  </si>
  <si>
    <t>Тип</t>
  </si>
  <si>
    <t>Вага</t>
  </si>
  <si>
    <t>Талія</t>
  </si>
  <si>
    <t>Стегна</t>
  </si>
  <si>
    <t>Дата</t>
  </si>
  <si>
    <t>Жінка</t>
  </si>
  <si>
    <t>Британська</t>
  </si>
  <si>
    <t>Зараз</t>
  </si>
  <si>
    <t>Час</t>
  </si>
  <si>
    <t>Мета</t>
  </si>
  <si>
    <t>В цій клітинці міститься лінійчата діаграма для відстеження змін таких поточних значень, як обхват стегон, талії, стегна та біцепса.</t>
  </si>
  <si>
    <t>Діаграма з областями відстеження ваги міститься в цій клітинці.</t>
  </si>
  <si>
    <t>В цій клітинці міститься силует людини в різних позиціях виконання вправ.</t>
  </si>
  <si>
    <t>Розмір</t>
  </si>
  <si>
    <t>ЖУРНАЛ ФІЗИЧНОЇ АКТИВНОСТІ</t>
  </si>
  <si>
    <t>ВИДИ ФІЗИЧНОЇ АКТИВНОСТІ</t>
  </si>
  <si>
    <t>Їзда на велосипеді</t>
  </si>
  <si>
    <t>Біг</t>
  </si>
  <si>
    <t>Ходьба</t>
  </si>
  <si>
    <t>Плавання</t>
  </si>
  <si>
    <t>Інше</t>
  </si>
  <si>
    <t>ДАТА</t>
  </si>
  <si>
    <t>ПІДСУМОК</t>
  </si>
  <si>
    <t>ВИД ФІЗИЧНОЇ АКТИВНОСТІ</t>
  </si>
  <si>
    <t>ОД. ВИМІРЮВАННЯ</t>
  </si>
  <si>
    <t>Кілометраж</t>
  </si>
  <si>
    <t>Кроки</t>
  </si>
  <si>
    <t>Метри</t>
  </si>
  <si>
    <t>ЧАС ПОЧАТКУ</t>
  </si>
  <si>
    <t>ТРИВАЛІСТЬ</t>
  </si>
  <si>
    <t>ВІДСТАНЬ</t>
  </si>
  <si>
    <t>КАЛОРІЇ</t>
  </si>
  <si>
    <t>ПРИМІТКА</t>
  </si>
  <si>
    <t>Спекотний і вологий день</t>
  </si>
  <si>
    <t xml:space="preserve">       </t>
  </si>
  <si>
    <t>ЖУРНАЛ ХАРЧУВАННЯ</t>
  </si>
  <si>
    <t>ЦІЛІ ХАРЧУВАННЯ</t>
  </si>
  <si>
    <t>ПРИЙОМ ЇЖІ</t>
  </si>
  <si>
    <t>Сніданок</t>
  </si>
  <si>
    <t>Перекуска</t>
  </si>
  <si>
    <t>Обід</t>
  </si>
  <si>
    <t>Вечеря</t>
  </si>
  <si>
    <t xml:space="preserve">Добовий раціон: </t>
  </si>
  <si>
    <t>ЇЖА</t>
  </si>
  <si>
    <t>Грецький йогурт</t>
  </si>
  <si>
    <t>Яблуко</t>
  </si>
  <si>
    <t>Рол із листя салату з манго та соусом піко</t>
  </si>
  <si>
    <t>Тако з креветок (2)</t>
  </si>
  <si>
    <t>Сирі волоські горіхи</t>
  </si>
  <si>
    <t>Каша з подрібненої вівсяної крупи</t>
  </si>
  <si>
    <t>Апельсин</t>
  </si>
  <si>
    <t>Цукіні із соусом песто</t>
  </si>
  <si>
    <t>Запечена тріска</t>
  </si>
  <si>
    <t>Суміш смажених овочів</t>
  </si>
  <si>
    <t>Санде</t>
  </si>
  <si>
    <t>ЖИР</t>
  </si>
  <si>
    <t>ХОЛЕСТЕРИН</t>
  </si>
  <si>
    <t>НАТРІЙ</t>
  </si>
  <si>
    <t>ВУГЛЕВОДИ</t>
  </si>
  <si>
    <t>БІЛОК</t>
  </si>
  <si>
    <t>ЦУКОР</t>
  </si>
  <si>
    <t>КЛІТКОВИНА</t>
  </si>
  <si>
    <t>Біцепсів</t>
  </si>
  <si>
    <t>Стегно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</si>
</sst>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[$-F400]h:mm:ss\ AM/PM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8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69" fontId="0" fillId="0" borderId="0" xfId="0" applyNumberFormat="1">
      <alignment vertical="center" wrapText="1"/>
    </xf>
    <xf numFmtId="169" fontId="0" fillId="0" borderId="0" xfId="0" applyNumberFormat="1" applyFont="1">
      <alignment vertical="center" wrapText="1"/>
    </xf>
    <xf numFmtId="0" fontId="0" fillId="0" borderId="0" xfId="0" applyFill="1">
      <alignment vertical="center" wrapText="1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right" vertical="center" wrapText="1" indent="2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 indent="1"/>
    </xf>
    <xf numFmtId="0" fontId="0" fillId="0" borderId="0" xfId="0" applyFill="1" applyAlignment="1">
      <alignment vertical="center"/>
    </xf>
    <xf numFmtId="169" fontId="0" fillId="0" borderId="0" xfId="0" applyNumberFormat="1" applyFill="1" applyAlignment="1">
      <alignment horizontal="right" vertical="center" indent="1"/>
    </xf>
    <xf numFmtId="46" fontId="0" fillId="0" borderId="0" xfId="0" applyNumberFormat="1" applyFill="1" applyAlignment="1">
      <alignment horizontal="right" vertical="center" wrapText="1" indent="1"/>
    </xf>
    <xf numFmtId="0" fontId="3" fillId="2" borderId="0" xfId="0" applyNumberFormat="1" applyFont="1" applyFill="1">
      <alignment vertical="center" wrapText="1"/>
    </xf>
    <xf numFmtId="0" fontId="0" fillId="0" borderId="0" xfId="0" applyFont="1" applyAlignment="1">
      <alignment horizontal="left" vertical="center" indent="17"/>
    </xf>
    <xf numFmtId="0" fontId="14" fillId="0" borderId="0" xfId="0" applyNumberFormat="1" applyFont="1" applyAlignment="1">
      <alignment horizontal="left" vertical="center" indent="17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 wrapText="1"/>
    </xf>
    <xf numFmtId="0" fontId="15" fillId="0" borderId="0" xfId="1" applyFont="1" applyAlignment="1">
      <alignment vertical="center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6" builtinId="20" customBuiltin="1"/>
    <cellStyle name="Відсотковий" xfId="8" builtinId="5" customBuiltin="1"/>
    <cellStyle name="Гарний" xfId="13" builtinId="26" customBuiltin="1"/>
    <cellStyle name="Грошовий" xfId="6" builtinId="4" customBuiltin="1"/>
    <cellStyle name="Грошовий [0]" xfId="7" builtinId="7" customBuiltin="1"/>
    <cellStyle name="Заголовок 1" xfId="2" builtinId="16" customBuiltin="1"/>
    <cellStyle name="Заголовок 2" xfId="3" builtinId="17" customBuiltin="1"/>
    <cellStyle name="Заголовок 3" xfId="9" builtinId="18" customBuiltin="1"/>
    <cellStyle name="Заголовок 4" xfId="12" builtinId="19" customBuiltin="1"/>
    <cellStyle name="Звичайний" xfId="0" builtinId="0" customBuiltin="1"/>
    <cellStyle name="Зв'язана клітинка" xfId="19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20" builtinId="23" customBuiltin="1"/>
    <cellStyle name="Назва" xfId="1" builtinId="15" customBuiltin="1"/>
    <cellStyle name="Нейтральний" xfId="15" builtinId="28" customBuiltin="1"/>
    <cellStyle name="Обчислення" xfId="18" builtinId="22" customBuiltin="1"/>
    <cellStyle name="Підсумок" xfId="22" builtinId="25" customBuiltin="1"/>
    <cellStyle name="Поганий" xfId="14" builtinId="27" customBuiltin="1"/>
    <cellStyle name="Примітка" xfId="10" builtinId="10" customBuiltin="1"/>
    <cellStyle name="Результат" xfId="17" builtinId="21" customBuiltin="1"/>
    <cellStyle name="Текст попередження" xfId="21" builtinId="11" customBuiltin="1"/>
    <cellStyle name="Текст пояснення" xfId="11" builtinId="53" customBuiltin="1"/>
    <cellStyle name="Фінансовий" xfId="4" builtinId="3" customBuiltin="1"/>
    <cellStyle name="Фінансовий [0]" xfId="5" builtinId="6" customBuiltin="1"/>
  </cellStyles>
  <dxfs count="6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ont>
        <color rgb="FFFF0000"/>
      </font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31" formatCode="[h]:mm:ss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9" formatCode="[$-F400]h:mm:ss\ AM/PM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charset val="204"/>
        <scheme val="minor"/>
      </font>
    </dxf>
    <dxf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2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d/m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d/mm/yyyy"/>
    </dxf>
    <dxf>
      <font>
        <b/>
        <i val="0"/>
      </font>
    </dxf>
    <dxf>
      <numFmt numFmtId="168" formatCode="0.0"/>
    </dxf>
    <dxf>
      <numFmt numFmtId="169" formatCode="[$-F400]h:mm:ss\ AM/PM"/>
    </dxf>
    <dxf>
      <numFmt numFmtId="19" formatCode="dd/mm/yyyy"/>
    </dxf>
    <dxf>
      <font>
        <b/>
        <i val="0"/>
        <color theme="3"/>
      </font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d/m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d/mm/yyyy"/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Фітнес-план" pivot="0" count="2" xr9:uid="{00000000-0011-0000-FFFF-FFFF00000000}">
      <tableStyleElement type="wholeTable" dxfId="60"/>
      <tableStyleElement type="headerRow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'Трекер ваги'!$B$13</c:f>
              <c:strCache>
                <c:ptCount val="1"/>
                <c:pt idx="0">
                  <c:v>Талія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'Трекер талії'!$D$5:$D$8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'Трекер ваги'!$B$14</c:f>
              <c:strCache>
                <c:ptCount val="1"/>
                <c:pt idx="0">
                  <c:v>Біцепсів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'Трекер біцепсів'!$D$5:$D$9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'Трекер ваги'!$B$15</c:f>
              <c:strCache>
                <c:ptCount val="1"/>
                <c:pt idx="0">
                  <c:v>Стегна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'Трекер стегна'!$D$5:$D$7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'Трекер ваги'!$B$16</c:f>
              <c:strCache>
                <c:ptCount val="1"/>
                <c:pt idx="0">
                  <c:v>Стегно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'Трекер стегон'!$D$5:$D$11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'Трекер ваги'!$B$12</c:f>
              <c:strCache>
                <c:ptCount val="1"/>
                <c:pt idx="0">
                  <c:v>Вага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'Трекер ваги'!$D$20:$D$25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17</xdr:col>
      <xdr:colOff>581025</xdr:colOff>
      <xdr:row>8</xdr:row>
      <xdr:rowOff>238125</xdr:rowOff>
    </xdr:to>
    <xdr:graphicFrame macro="">
      <xdr:nvGraphicFramePr>
        <xdr:cNvPr id="2" name="Розміри_тіла" descr="Лінійчата діаграма, яка відстежує зміну початкових статистичних даних, зокрема обводу таза, талії, стегон та біцепсів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28575</xdr:colOff>
      <xdr:row>16</xdr:row>
      <xdr:rowOff>209550</xdr:rowOff>
    </xdr:to>
    <xdr:graphicFrame macro="">
      <xdr:nvGraphicFramePr>
        <xdr:cNvPr id="3" name="Вага" descr="Діаграма з областями, яка відстежує зміну ваги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133350</xdr:rowOff>
    </xdr:from>
    <xdr:to>
      <xdr:col>18</xdr:col>
      <xdr:colOff>517017</xdr:colOff>
      <xdr:row>0</xdr:row>
      <xdr:rowOff>712834</xdr:rowOff>
    </xdr:to>
    <xdr:pic>
      <xdr:nvPicPr>
        <xdr:cNvPr id="4" name="Зображення 3" descr="Різні пози під час виконання фізичних вправ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Зображення 3" descr="Різні пози під час виконання фізичних вправ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Зображення 3" descr="Різні пози під час виконання фізичних вправ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Зображення 3" descr="Різні пози під час виконання фізичних вправ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Зображення 3" descr="Різні пози під час виконання фізичних вправ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1857375</xdr:colOff>
      <xdr:row>0</xdr:row>
      <xdr:rowOff>712834</xdr:rowOff>
    </xdr:to>
    <xdr:pic>
      <xdr:nvPicPr>
        <xdr:cNvPr id="3" name="Зображення 2" descr="Різні пози під час виконання фізичних вправ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9</xdr:col>
      <xdr:colOff>936117</xdr:colOff>
      <xdr:row>0</xdr:row>
      <xdr:rowOff>712834</xdr:rowOff>
    </xdr:to>
    <xdr:pic>
      <xdr:nvPicPr>
        <xdr:cNvPr id="3" name="Зображення 2" descr="Різні пози під час виконання фізичних вправ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Трекер_ваги" displayName="Трекер_ваги" ref="B19:D25">
  <autoFilter ref="B19:D25" xr:uid="{00000000-0009-0000-0100-00001D000000}"/>
  <tableColumns count="3">
    <tableColumn id="1" xr3:uid="{00000000-0010-0000-0000-000001000000}" name="Дата" totalsRowLabel="Підсумок" dataDxfId="56">
      <calculatedColumnFormula>TODAY()+30+ROW()</calculatedColumnFormula>
    </tableColumn>
    <tableColumn id="3" xr3:uid="{00000000-0010-0000-0000-000003000000}" name="Час" dataDxfId="55"/>
    <tableColumn id="2" xr3:uid="{00000000-0010-0000-0000-000002000000}" name="Вага" totalsRowFunction="sum" dataDxfId="54" totalsRowDxfId="53"/>
  </tableColumns>
  <tableStyleInfo name="Фітнес-план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час і вагу в цій таблиці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Трекер_обводу_талії" displayName="Трекер_обводу_талії" ref="B4:D8">
  <autoFilter ref="B4:D8" xr:uid="{00000000-0009-0000-0100-000021000000}"/>
  <tableColumns count="3">
    <tableColumn id="1" xr3:uid="{00000000-0010-0000-0100-000001000000}" name="Дата" totalsRowLabel="Підсумок" dataDxfId="51">
      <calculatedColumnFormula>TODAY()+30+ROW()</calculatedColumnFormula>
    </tableColumn>
    <tableColumn id="3" xr3:uid="{00000000-0010-0000-0100-000003000000}" name="Час" dataDxfId="50"/>
    <tableColumn id="2" xr3:uid="{00000000-0010-0000-0100-000002000000}" name="Розмір" totalsRowFunction="sum" dataDxfId="49" totalsRowDxfId="48"/>
  </tableColumns>
  <tableStyleInfo name="Фітнес-план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час і розміри в цій таблиці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Трекер_обводу_біцепсів" displayName="Трекер_обводу_біцепсів" ref="B4:D9" totalsRowShown="0">
  <autoFilter ref="B4:D9" xr:uid="{00000000-0009-0000-0100-000028000000}"/>
  <tableColumns count="3">
    <tableColumn id="1" xr3:uid="{00000000-0010-0000-0200-000001000000}" name="Дата" dataDxfId="46">
      <calculatedColumnFormula>TODAY()+30+ROW()</calculatedColumnFormula>
    </tableColumn>
    <tableColumn id="3" xr3:uid="{00000000-0010-0000-0200-000003000000}" name="Час" dataDxfId="45"/>
    <tableColumn id="2" xr3:uid="{00000000-0010-0000-0200-000002000000}" name="Розмір" dataDxfId="44"/>
  </tableColumns>
  <tableStyleInfo name="Фітнес-план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час і розміри в цій таблиці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Трекер_обводу_таза" displayName="Трекер_обводу_таза" ref="B4:D7">
  <autoFilter ref="B4:D7" xr:uid="{00000000-0009-0000-0100-00001A000000}"/>
  <tableColumns count="3">
    <tableColumn id="1" xr3:uid="{00000000-0010-0000-0300-000001000000}" name="Дата" totalsRowLabel="Підсумок" dataDxfId="42">
      <calculatedColumnFormula>TODAY()+30+ROW()</calculatedColumnFormula>
    </tableColumn>
    <tableColumn id="3" xr3:uid="{00000000-0010-0000-0300-000003000000}" name="Час" dataDxfId="41"/>
    <tableColumn id="2" xr3:uid="{00000000-0010-0000-0300-000002000000}" name="Розмір" totalsRowFunction="sum" dataDxfId="40" totalsRowDxfId="39"/>
  </tableColumns>
  <tableStyleInfo name="Фітнес-план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час і розміри в цій таблиці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Трекер_обводу_стегон" displayName="Трекер_обводу_стегон" ref="B4:D11">
  <autoFilter ref="B4:D11" xr:uid="{00000000-0009-0000-0100-000016000000}"/>
  <tableColumns count="3">
    <tableColumn id="1" xr3:uid="{00000000-0010-0000-0400-000001000000}" name="Дата" totalsRowLabel="Підсумок" dataDxfId="37">
      <calculatedColumnFormula>TODAY()+30+ROW()</calculatedColumnFormula>
    </tableColumn>
    <tableColumn id="3" xr3:uid="{00000000-0010-0000-0400-000003000000}" name="Час" dataDxfId="36"/>
    <tableColumn id="2" xr3:uid="{00000000-0010-0000-0400-000002000000}" name="Розмір" totalsRowFunction="sum" dataDxfId="35" totalsRowDxfId="34"/>
  </tableColumns>
  <tableStyleInfo name="Фітнес-план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час і розміри в цій таблиці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Журнал_фізичної_активності" displayName="Журнал_фізичної_активності" ref="B10:H15" headerRowDxfId="33" dataDxfId="32" totalsRowDxfId="31">
  <autoFilter ref="B10:H15" xr:uid="{00000000-0009-0000-0100-000007000000}"/>
  <tableColumns count="7">
    <tableColumn id="1" xr3:uid="{00000000-0010-0000-0500-000001000000}" name="ДАТА" totalsRowLabel="ПІДСУМОК" dataDxfId="30" totalsRowDxfId="29"/>
    <tableColumn id="2" xr3:uid="{00000000-0010-0000-0500-000002000000}" name="ВИД ФІЗИЧНОЇ АКТИВНОСТІ" dataDxfId="28"/>
    <tableColumn id="9" xr3:uid="{00000000-0010-0000-0500-000009000000}" name="ЧАС ПОЧАТКУ" dataDxfId="27" totalsRowDxfId="26"/>
    <tableColumn id="10" xr3:uid="{00000000-0010-0000-0500-00000A000000}" name="ТРИВАЛІСТЬ" dataDxfId="25" totalsRowDxfId="24"/>
    <tableColumn id="3" xr3:uid="{00000000-0010-0000-0500-000003000000}" name="ВІДСТАНЬ" totalsRowFunction="sum" dataDxfId="23"/>
    <tableColumn id="5" xr3:uid="{00000000-0010-0000-0500-000005000000}" name="КАЛОРІЇ" totalsRowFunction="sum" dataDxfId="22" totalsRowDxfId="21"/>
    <tableColumn id="7" xr3:uid="{00000000-0010-0000-0500-000007000000}" name="ПРИМІТКА" totalsRowFunction="count" dataDxfId="20"/>
  </tableColumns>
  <tableStyleInfo name="Фітнес-план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час початку, тривалість, відстань, кількість калорій і нотатки та виберіть вид фізичної активності тут: table_x000d__x000a_Image (різні пози під час виконання фізичних вправ)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Журнал_харчування" displayName="Журнал_харчування" ref="B7:L18">
  <autoFilter ref="B7:L18" xr:uid="{00000000-0009-0000-0100-000008000000}"/>
  <tableColumns count="11">
    <tableColumn id="4" xr3:uid="{00000000-0010-0000-0600-000004000000}" name="ДАТА" totalsRowLabel="Підсумки" dataDxfId="18"/>
    <tableColumn id="1" xr3:uid="{00000000-0010-0000-0600-000001000000}" name="ПРИЙОМ ЇЖІ" dataDxfId="17"/>
    <tableColumn id="2" xr3:uid="{00000000-0010-0000-0600-000002000000}" name="ЇЖА" dataDxfId="16"/>
    <tableColumn id="3" xr3:uid="{00000000-0010-0000-0600-000003000000}" name="КАЛОРІЇ" totalsRowFunction="sum" dataDxfId="15" totalsRowDxfId="14"/>
    <tableColumn id="5" xr3:uid="{00000000-0010-0000-0600-000005000000}" name="ЖИР" totalsRowFunction="sum" dataDxfId="13" totalsRowDxfId="12"/>
    <tableColumn id="6" xr3:uid="{00000000-0010-0000-0600-000006000000}" name="ХОЛЕСТЕРИН" totalsRowFunction="sum" dataDxfId="11" totalsRowDxfId="10"/>
    <tableColumn id="7" xr3:uid="{00000000-0010-0000-0600-000007000000}" name="НАТРІЙ" totalsRowFunction="sum" dataDxfId="9" totalsRowDxfId="8"/>
    <tableColumn id="8" xr3:uid="{00000000-0010-0000-0600-000008000000}" name="ВУГЛЕВОДИ" totalsRowFunction="sum" dataDxfId="7" totalsRowDxfId="6"/>
    <tableColumn id="9" xr3:uid="{00000000-0010-0000-0600-000009000000}" name="БІЛОК" totalsRowFunction="sum" dataDxfId="5" totalsRowDxfId="4"/>
    <tableColumn id="12" xr3:uid="{00000000-0010-0000-0600-00000C000000}" name="ЦУКОР" totalsRowFunction="sum" dataDxfId="3" totalsRowDxfId="2"/>
    <tableColumn id="13" xr3:uid="{00000000-0010-0000-0600-00000D000000}" name="КЛІТКОВИНА" totalsRowFunction="sum" dataDxfId="1" totalsRowDxfId="0"/>
  </tableColumns>
  <tableStyleInfo name="Фітнес-план" showFirstColumn="0" showLastColumn="0" showRowStripes="1" showColumnStripes="0"/>
  <extLst>
    <ext xmlns:x14="http://schemas.microsoft.com/office/spreadsheetml/2009/9/main" uri="{504A1905-F514-4f6f-8877-14C23A59335A}">
      <x14:table altTextSummary=" Введіть дату, тип прийому їжі та харчові продукти в цій таблиці. Налаштуйте заголовки таблиці, щоб відстежувати харчові потреби.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20.7109375" style="6" customWidth="1"/>
    <col min="3" max="3" width="14" style="6" customWidth="1"/>
    <col min="4" max="4" width="11.42578125" style="6" customWidth="1"/>
    <col min="5" max="5" width="23.85546875" style="6" bestFit="1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51" t="s">
        <v>0</v>
      </c>
      <c r="C1" s="51"/>
      <c r="D1" s="51"/>
      <c r="E1" s="51"/>
      <c r="F1" s="49" t="s">
        <v>20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ht="21" customHeight="1" x14ac:dyDescent="0.25">
      <c r="B2" s="51"/>
      <c r="C2" s="51"/>
      <c r="D2" s="51"/>
      <c r="E2" s="5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2:19" ht="30.75" customHeight="1" x14ac:dyDescent="0.25">
      <c r="B3" s="52" t="s">
        <v>1</v>
      </c>
      <c r="C3" s="52"/>
      <c r="D3" s="52"/>
      <c r="E3" s="35" t="str">
        <f>"РОЗМІР ТІЛА "&amp;IF(Одиниця_вимірювання="Британська","(дюйми)","(см)")</f>
        <v>РОЗМІР ТІЛА (дюйми)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2:19" ht="22.5" customHeight="1" x14ac:dyDescent="0.25">
      <c r="B4" s="17" t="s">
        <v>2</v>
      </c>
      <c r="C4" s="14" t="s">
        <v>13</v>
      </c>
      <c r="D4" s="11"/>
      <c r="E4" s="49" t="s">
        <v>18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2:19" ht="21.75" customHeight="1" x14ac:dyDescent="0.25">
      <c r="B5" s="17" t="s">
        <v>3</v>
      </c>
      <c r="C5" s="14">
        <v>35</v>
      </c>
      <c r="D5" s="1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19" ht="21.75" customHeight="1" x14ac:dyDescent="0.25">
      <c r="B6" s="17" t="s">
        <v>4</v>
      </c>
      <c r="C6" s="14">
        <v>64</v>
      </c>
      <c r="D6" s="11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2:19" ht="21.75" customHeight="1" x14ac:dyDescent="0.25">
      <c r="B7" s="17" t="s">
        <v>5</v>
      </c>
      <c r="C7" s="15" t="s">
        <v>14</v>
      </c>
      <c r="D7" s="1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2:19" ht="21.75" customHeight="1" x14ac:dyDescent="0.25">
      <c r="B8" s="17" t="s">
        <v>6</v>
      </c>
      <c r="C8" s="16">
        <f>IF(Усе_повністю,ІМТ,"")</f>
        <v>26.602783203125</v>
      </c>
      <c r="D8" s="1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2:19" ht="25.5" customHeight="1" x14ac:dyDescent="0.25">
      <c r="B9" s="53" t="str">
        <f>IF(Усе_повністю,"","Введіть зріст і поточну вагу, щоб обчислити індекс BMI")</f>
        <v/>
      </c>
      <c r="C9" s="53"/>
      <c r="D9" s="5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2:19" ht="30.75" customHeight="1" x14ac:dyDescent="0.25">
      <c r="B10" s="52" t="s">
        <v>7</v>
      </c>
      <c r="C10" s="52"/>
      <c r="D10" s="52"/>
      <c r="E10" s="35" t="str">
        <f>"ВАГА " &amp;IF(Одиниця_вимірювання="Британська","(фунти)","(кг)")</f>
        <v>ВАГА (фунти)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2:19" ht="21.75" customHeight="1" x14ac:dyDescent="0.25">
      <c r="B11" s="18" t="s">
        <v>8</v>
      </c>
      <c r="C11" s="9" t="s">
        <v>15</v>
      </c>
      <c r="D11" s="9" t="s">
        <v>17</v>
      </c>
      <c r="E11" s="49" t="s">
        <v>19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2:19" ht="21.75" customHeight="1" x14ac:dyDescent="0.25">
      <c r="B14" s="17" t="s">
        <v>70</v>
      </c>
      <c r="C14" s="1">
        <v>13.5</v>
      </c>
      <c r="D14" s="1">
        <v>14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2:19" ht="21.75" customHeight="1" x14ac:dyDescent="0.25">
      <c r="B15" s="17" t="s">
        <v>11</v>
      </c>
      <c r="C15" s="1">
        <v>45</v>
      </c>
      <c r="D15" s="1">
        <v>38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2:19" ht="21.75" customHeight="1" x14ac:dyDescent="0.25">
      <c r="B16" s="17" t="s">
        <v>71</v>
      </c>
      <c r="C16" s="1">
        <v>22</v>
      </c>
      <c r="D16" s="1">
        <v>17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2:19" ht="21.2" customHeight="1" x14ac:dyDescent="0.25">
      <c r="B17" s="53"/>
      <c r="C17" s="53"/>
      <c r="D17" s="5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ht="18" customHeight="1" x14ac:dyDescent="0.3">
      <c r="B18" s="50" t="str">
        <f>UPPER(CONCATENATE("Трекер "&amp;Підпис_ваги))</f>
        <v>ТРЕКЕР ВАГА</v>
      </c>
      <c r="C18" s="50"/>
      <c r="D18" s="50"/>
    </row>
    <row r="19" spans="2:19" ht="18" customHeight="1" x14ac:dyDescent="0.25">
      <c r="B19" s="6" t="s">
        <v>12</v>
      </c>
      <c r="C19" s="6" t="s">
        <v>16</v>
      </c>
      <c r="D19" s="6" t="s">
        <v>9</v>
      </c>
    </row>
    <row r="20" spans="2:19" ht="18" customHeight="1" x14ac:dyDescent="0.25">
      <c r="B20" s="7">
        <f t="shared" ref="B20:B25" ca="1" si="0">TODAY()+30+ROW()</f>
        <v>43662</v>
      </c>
      <c r="C20" s="36">
        <v>0.33333333333333331</v>
      </c>
      <c r="D20" s="8">
        <v>155</v>
      </c>
    </row>
    <row r="21" spans="2:19" ht="18" customHeight="1" x14ac:dyDescent="0.25">
      <c r="B21" s="7">
        <f t="shared" ca="1" si="0"/>
        <v>43663</v>
      </c>
      <c r="C21" s="36">
        <v>0.58333333333333337</v>
      </c>
      <c r="D21" s="8">
        <v>154.5</v>
      </c>
    </row>
    <row r="22" spans="2:19" ht="18" customHeight="1" x14ac:dyDescent="0.25">
      <c r="B22" s="7">
        <f t="shared" ca="1" si="0"/>
        <v>43664</v>
      </c>
      <c r="C22" s="36">
        <v>0.34375</v>
      </c>
      <c r="D22" s="8">
        <v>154.19999999999999</v>
      </c>
    </row>
    <row r="23" spans="2:19" ht="18" customHeight="1" x14ac:dyDescent="0.25">
      <c r="B23" s="7">
        <f t="shared" ca="1" si="0"/>
        <v>43665</v>
      </c>
      <c r="C23" s="36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43666</v>
      </c>
      <c r="C24" s="36">
        <v>0.33333333333333331</v>
      </c>
      <c r="D24" s="8">
        <v>154.5</v>
      </c>
    </row>
    <row r="25" spans="2:19" ht="18" customHeight="1" x14ac:dyDescent="0.25">
      <c r="B25" s="7">
        <f t="shared" ca="1" si="0"/>
        <v>43667</v>
      </c>
      <c r="C25" s="36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58" priority="6">
      <formula>$D20=Мета_щодо_ваги</formula>
    </cfRule>
  </conditionalFormatting>
  <conditionalFormatting sqref="C8">
    <cfRule type="expression" dxfId="57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"Вага"</formula1>
    </dataValidation>
    <dataValidation type="list" errorStyle="warning" allowBlank="1" showInputMessage="1" showErrorMessage="1" error="Виберіть одиницю вимірювання зі списку. Клацніть &quot;Скасувати&quot;, натисніть клавіші Alt + стрілка вниз, щоб переглянути список варіантів. Потім зробіть вибір за допомогою стрілки вниз і Enter." prompt="Виберіть одиницю вимірювання у цій клітинці. Натисніть клавіші Alt + стрілка вниз, щоб переглянути список варіантів, а потім зробіть вибір за допомогою стрілки вниз і Enter." sqref="C7" xr:uid="{00000000-0002-0000-0000-000001000000}">
      <formula1>"Британська,Метрична"</formula1>
    </dataValidation>
    <dataValidation type="list" errorStyle="warning" allowBlank="1" showInputMessage="1" showErrorMessage="1" error="Виберіть стать зі списку. Клацніть &quot;Скасувати&quot;, натисніть клавіші Alt + стрілка вниз, щоб переглянути список варіантів. Потім зробіть вибір за допомогою стрілки вниз і Enter." prompt="Виберіть стать у цій клітинці. Натисніть клавіші Alt + стрілка вниз, щоб переглянути список варіантів, а потім зробіть вибір за допомогою стрілки вниз і Enter." sqref="C4" xr:uid="{00000000-0002-0000-0000-000002000000}">
      <formula1>"Чоловіча,Жінка"</formula1>
    </dataValidation>
    <dataValidation allowBlank="1" showInputMessage="1" showErrorMessage="1" prompt="Створіть фітнес-план у цій книзі. Введіть відомості в таблицю трекеру ваги, починаючи з клітинки B19 на аркуші трекеру. Діаграми наведено в клітинках E4 та E11." sqref="A1" xr:uid="{00000000-0002-0000-0000-000003000000}"/>
    <dataValidation allowBlank="1" showInputMessage="1" showErrorMessage="1" prompt="У цій клітинці наведено заголовок аркуша, а у клітинці праворуч – зображення. Введіть особисті відомості в клітинках C4–C8 і початкові статистичні дані в C12–D16." sqref="B1:E2" xr:uid="{00000000-0002-0000-0000-000004000000}"/>
    <dataValidation allowBlank="1" showInputMessage="1" showErrorMessage="1" prompt="Введіть особисті відомості в клітинках нижче. Розміри тіла автоматично обчислюються в клітинці праворуч." sqref="B3:D3" xr:uid="{00000000-0002-0000-0000-000005000000}"/>
    <dataValidation allowBlank="1" showInputMessage="1" showErrorMessage="1" prompt="Виберіть стать у клітинці праворуч." sqref="B4" xr:uid="{00000000-0002-0000-0000-000006000000}"/>
    <dataValidation allowBlank="1" showInputMessage="1" showErrorMessage="1" prompt="Введіть вік у клітинці праворуч." sqref="B5" xr:uid="{00000000-0002-0000-0000-000007000000}"/>
    <dataValidation allowBlank="1" showInputMessage="1" showErrorMessage="1" prompt="Введіть вік у цій клітинці." sqref="C5" xr:uid="{00000000-0002-0000-0000-000008000000}"/>
    <dataValidation allowBlank="1" showInputMessage="1" showErrorMessage="1" prompt="Введіть зріст у клітинці праворуч." sqref="B6" xr:uid="{00000000-0002-0000-0000-000009000000}"/>
    <dataValidation allowBlank="1" showInputMessage="1" showErrorMessage="1" prompt="Введіть зріст у цій клітинці." sqref="C6" xr:uid="{00000000-0002-0000-0000-00000A000000}"/>
    <dataValidation allowBlank="1" showInputMessage="1" showErrorMessage="1" prompt="Виберіть одиницю вимірювання в клітинці праворуч." sqref="B7" xr:uid="{00000000-0002-0000-0000-00000B000000}"/>
    <dataValidation allowBlank="1" showInputMessage="1" showErrorMessage="1" prompt="Індекс маси тіла автоматично обчислюється в клітинці праворуч." sqref="B8" xr:uid="{00000000-0002-0000-0000-00000C000000}"/>
    <dataValidation allowBlank="1" showInputMessage="1" showErrorMessage="1" prompt="Індекс маси тіла автоматично обчислюється в цій клітинці." sqref="C8" xr:uid="{00000000-0002-0000-0000-00000D000000}"/>
    <dataValidation allowBlank="1" showInputMessage="1" showErrorMessage="1" prompt="Введіть початкові статистичні дані в клітинках нижче." sqref="B10:D10" xr:uid="{00000000-0002-0000-0000-00000E000000}"/>
    <dataValidation allowBlank="1" showInputMessage="1" showErrorMessage="1" prompt="Налаштуйте тип одиниці вимірювання (крім ваги) в стовпці під цим заголовком. Вага використовується, щоб визначити інші дані фітнес-плану, наприклад індекс маси тіла, і її не слід змінювати." sqref="B11" xr:uid="{00000000-0002-0000-0000-00000F000000}"/>
    <dataValidation allowBlank="1" showInputMessage="1" showErrorMessage="1" prompt="Введіть поточні дані для вибраного типу в стовпці під цим заголовком." sqref="C11" xr:uid="{00000000-0002-0000-0000-000010000000}"/>
    <dataValidation allowBlank="1" showInputMessage="1" showErrorMessage="1" prompt="Введіть дані щодо мети для вибраного типу в стовпці під цим заголовком." sqref="D11" xr:uid="{00000000-0002-0000-0000-000011000000}"/>
    <dataValidation allowBlank="1" showInputMessage="1" showErrorMessage="1" prompt="Введіть відомості в таблиці нижче." sqref="B18:D18" xr:uid="{00000000-0002-0000-0000-000012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19" xr:uid="{00000000-0002-0000-0000-000013000000}"/>
    <dataValidation allowBlank="1" showInputMessage="1" showErrorMessage="1" prompt="Введіть час у стовпці під цим заголовком." sqref="C19" xr:uid="{00000000-0002-0000-0000-000014000000}"/>
    <dataValidation allowBlank="1" showInputMessage="1" showErrorMessage="1" prompt="Введіть вагу в стовпці під цим заголовком." sqref="D19" xr:uid="{00000000-0002-0000-0000-000015000000}"/>
    <dataValidation allowBlank="1" showInputMessage="1" showErrorMessage="1" prompt="Одиниця ваги автоматично оновлюється в цій клітинці. Діаграма з областями, яка відстежує зміну ваги, наводиться в клітинці нижче." sqref="E10" xr:uid="{00000000-0002-0000-0000-000016000000}"/>
    <dataValidation allowBlank="1" showInputMessage="1" showErrorMessage="1" prompt="Одиниця розміру тіла автоматично оновлюється в цій клітинці. Лінійчата діаграма, яка відстежує зміну початкових статистичних даних, зокрема обводу таза, талії, стегон та біцепсів, наводиться в клітинці нижче." sqref="E3" xr:uid="{00000000-0002-0000-0000-000017000000}"/>
  </dataValidations>
  <printOptions horizontalCentered="1"/>
  <pageMargins left="0.25" right="0.25" top="0.75" bottom="0.75" header="0.3" footer="0.3"/>
  <pageSetup paperSize="9" scale="5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9.42578125" style="6" customWidth="1"/>
    <col min="3" max="3" width="11.85546875" style="6" customWidth="1"/>
    <col min="4" max="4" width="11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UPPER(CONCATENATE("Трекер "&amp;'Трекер ваги'!Підпис_мети1))</f>
        <v>ТРЕКЕР ТАЛІЯ</v>
      </c>
      <c r="C3" s="50"/>
      <c r="D3" s="50"/>
    </row>
    <row r="4" spans="2:20" ht="18" customHeight="1" x14ac:dyDescent="0.25">
      <c r="B4" s="6" t="s">
        <v>12</v>
      </c>
      <c r="C4" s="6" t="s">
        <v>16</v>
      </c>
      <c r="D4" s="6" t="s">
        <v>21</v>
      </c>
    </row>
    <row r="5" spans="2:20" ht="18" customHeight="1" x14ac:dyDescent="0.25">
      <c r="B5" s="7">
        <f ca="1">TODAY()+30+ROW()</f>
        <v>43647</v>
      </c>
      <c r="C5" s="36">
        <v>0.33333333333333331</v>
      </c>
      <c r="D5" s="8">
        <v>36</v>
      </c>
    </row>
    <row r="6" spans="2:20" ht="18" customHeight="1" x14ac:dyDescent="0.25">
      <c r="B6" s="7">
        <f ca="1">TODAY()+30+ROW()</f>
        <v>43648</v>
      </c>
      <c r="C6" s="36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43649</v>
      </c>
      <c r="C7" s="36">
        <v>0.34375</v>
      </c>
      <c r="D7" s="8">
        <v>38</v>
      </c>
    </row>
    <row r="8" spans="2:20" ht="18" customHeight="1" x14ac:dyDescent="0.25">
      <c r="B8" s="7">
        <f ca="1">TODAY()+30+ROW()</f>
        <v>43650</v>
      </c>
      <c r="C8" s="36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52" priority="5">
      <formula>$D5=Мета1</formula>
    </cfRule>
  </conditionalFormatting>
  <dataValidations count="6">
    <dataValidation allowBlank="1" showInputMessage="1" showErrorMessage="1" prompt="Створіть трекер обводу талії на цьому аркуші. Введіть відомості в таблиці трекеру обводу талії." sqref="A1" xr:uid="{00000000-0002-0000-0100-000000000000}"/>
    <dataValidation allowBlank="1" showInputMessage="1" showErrorMessage="1" prompt="У цій клітинці наведено заголовок аркуша, а в клітинці праворуч – зображення." sqref="B1:F2" xr:uid="{00000000-0002-0000-0100-000001000000}"/>
    <dataValidation allowBlank="1" showInputMessage="1" showErrorMessage="1" prompt="Введіть відомості в таблиці нижче." sqref="B3:D3" xr:uid="{00000000-0002-0000-0100-000002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4" xr:uid="{00000000-0002-0000-0100-000003000000}"/>
    <dataValidation allowBlank="1" showInputMessage="1" showErrorMessage="1" prompt="Введіть час у стовпці під цим заголовком." sqref="C4" xr:uid="{00000000-0002-0000-0100-000004000000}"/>
    <dataValidation allowBlank="1" showInputMessage="1" showErrorMessage="1" prompt="Введіть розміри в стовпці під цим заголовком." sqref="D4" xr:uid="{00000000-0002-0000-0100-000005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9.42578125" style="6" customWidth="1"/>
    <col min="3" max="3" width="11.85546875" style="6" customWidth="1"/>
    <col min="4" max="4" width="11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UPPER(CONCATENATE("Трекер "&amp;'Трекер ваги'!Підпис_мети2))</f>
        <v>ТРЕКЕР БІЦЕПСІВ</v>
      </c>
      <c r="C3" s="50"/>
      <c r="D3" s="50"/>
    </row>
    <row r="4" spans="2:20" ht="18" customHeight="1" x14ac:dyDescent="0.25">
      <c r="B4" s="6" t="s">
        <v>12</v>
      </c>
      <c r="C4" s="6" t="s">
        <v>16</v>
      </c>
      <c r="D4" s="6" t="s">
        <v>21</v>
      </c>
    </row>
    <row r="5" spans="2:20" ht="18" customHeight="1" x14ac:dyDescent="0.25">
      <c r="B5" s="7">
        <f ca="1">TODAY()+30+ROW()</f>
        <v>43647</v>
      </c>
      <c r="C5" s="36">
        <v>0.33333333333333331</v>
      </c>
      <c r="D5" s="8">
        <v>13.5</v>
      </c>
    </row>
    <row r="6" spans="2:20" ht="18" customHeight="1" x14ac:dyDescent="0.25">
      <c r="B6" s="7">
        <f ca="1">TODAY()+30+ROW()</f>
        <v>43648</v>
      </c>
      <c r="C6" s="36">
        <v>0.58333333333333337</v>
      </c>
      <c r="D6" s="8">
        <v>13.5</v>
      </c>
    </row>
    <row r="7" spans="2:20" ht="18" customHeight="1" x14ac:dyDescent="0.25">
      <c r="B7" s="7">
        <f ca="1">TODAY()+30+ROW()</f>
        <v>43649</v>
      </c>
      <c r="C7" s="36">
        <v>0.34375</v>
      </c>
      <c r="D7" s="8">
        <v>13.6</v>
      </c>
    </row>
    <row r="8" spans="2:20" ht="18" customHeight="1" x14ac:dyDescent="0.25">
      <c r="B8" s="7">
        <f ca="1">TODAY()+30+ROW()</f>
        <v>43650</v>
      </c>
      <c r="C8" s="36">
        <v>0.58333333333333337</v>
      </c>
      <c r="D8" s="8">
        <v>13.8</v>
      </c>
    </row>
    <row r="9" spans="2:20" ht="18" customHeight="1" x14ac:dyDescent="0.25">
      <c r="B9" s="31">
        <f ca="1">TODAY()+30+ROW()</f>
        <v>43651</v>
      </c>
      <c r="C9" s="37">
        <v>0.33333333333333331</v>
      </c>
      <c r="D9" s="32">
        <v>14</v>
      </c>
    </row>
  </sheetData>
  <mergeCells count="3">
    <mergeCell ref="B1:F2"/>
    <mergeCell ref="B3:D3"/>
    <mergeCell ref="G1:T2"/>
  </mergeCells>
  <conditionalFormatting sqref="B5:D9">
    <cfRule type="expression" dxfId="47" priority="4">
      <formula>$D5=Мета2</formula>
    </cfRule>
  </conditionalFormatting>
  <dataValidations count="6">
    <dataValidation allowBlank="1" showInputMessage="1" showErrorMessage="1" prompt="Створіть трекер обводу біцепсів на цьому аркуші. Введіть відомості в таблиці трекеру обводу біцепсів." sqref="A1" xr:uid="{00000000-0002-0000-0200-000000000000}"/>
    <dataValidation allowBlank="1" showInputMessage="1" showErrorMessage="1" prompt="У цій клітинці наведено заголовок аркуша, а в клітинці праворуч – зображення." sqref="B1:F2" xr:uid="{00000000-0002-0000-0200-000001000000}"/>
    <dataValidation allowBlank="1" showInputMessage="1" showErrorMessage="1" prompt="Введіть відомості в таблиці нижче." sqref="B3:D3" xr:uid="{00000000-0002-0000-0200-000002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4" xr:uid="{00000000-0002-0000-0200-000003000000}"/>
    <dataValidation allowBlank="1" showInputMessage="1" showErrorMessage="1" prompt="Введіть час у стовпці під цим заголовком." sqref="C4" xr:uid="{00000000-0002-0000-0200-000004000000}"/>
    <dataValidation allowBlank="1" showInputMessage="1" showErrorMessage="1" prompt="Введіть розміри в стовпці під цим заголовком." sqref="D4" xr:uid="{00000000-0002-0000-0200-000005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9.42578125" style="6" customWidth="1"/>
    <col min="3" max="3" width="11.85546875" style="6" customWidth="1"/>
    <col min="4" max="4" width="11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UPPER(CONCATENATE("Трекер "&amp;'Трекер ваги'!Підпис_мети3))</f>
        <v>ТРЕКЕР СТЕГНА</v>
      </c>
      <c r="C3" s="50"/>
      <c r="D3" s="50"/>
    </row>
    <row r="4" spans="2:20" ht="18" customHeight="1" x14ac:dyDescent="0.25">
      <c r="B4" s="6" t="s">
        <v>12</v>
      </c>
      <c r="C4" s="6" t="s">
        <v>16</v>
      </c>
      <c r="D4" s="6" t="s">
        <v>21</v>
      </c>
    </row>
    <row r="5" spans="2:20" ht="18" customHeight="1" x14ac:dyDescent="0.25">
      <c r="B5" s="7">
        <f ca="1">TODAY()+30+ROW()</f>
        <v>43647</v>
      </c>
      <c r="C5" s="36">
        <v>0.33333333333333331</v>
      </c>
      <c r="D5" s="8">
        <v>45</v>
      </c>
    </row>
    <row r="6" spans="2:20" ht="18" customHeight="1" x14ac:dyDescent="0.25">
      <c r="B6" s="7">
        <f ca="1">TODAY()+30+ROW()</f>
        <v>43648</v>
      </c>
      <c r="C6" s="36">
        <v>0.58333333333333337</v>
      </c>
      <c r="D6" s="8">
        <v>44.8</v>
      </c>
    </row>
    <row r="7" spans="2:20" ht="18" customHeight="1" x14ac:dyDescent="0.25">
      <c r="B7" s="7">
        <f ca="1">TODAY()+30+ROW()</f>
        <v>43649</v>
      </c>
      <c r="C7" s="36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43" priority="3">
      <formula>$D5=Мета3</formula>
    </cfRule>
  </conditionalFormatting>
  <dataValidations count="6">
    <dataValidation allowBlank="1" showInputMessage="1" showErrorMessage="1" prompt="Створіть трекер обводу таза на цьому аркуші. Введіть відомості в таблиці трекеру обводу таза." sqref="A1" xr:uid="{00000000-0002-0000-0300-000000000000}"/>
    <dataValidation allowBlank="1" showInputMessage="1" showErrorMessage="1" prompt="У цій клітинці наведено заголовок аркуша, а в клітинці праворуч – зображення." sqref="B1:F2" xr:uid="{00000000-0002-0000-0300-000001000000}"/>
    <dataValidation allowBlank="1" showInputMessage="1" showErrorMessage="1" prompt="Введіть відомості в таблиці нижче." sqref="B3:D3" xr:uid="{00000000-0002-0000-0300-000002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4" xr:uid="{00000000-0002-0000-0300-000003000000}"/>
    <dataValidation allowBlank="1" showInputMessage="1" showErrorMessage="1" prompt="Введіть час у стовпці під цим заголовком." sqref="C4" xr:uid="{00000000-0002-0000-0300-000004000000}"/>
    <dataValidation allowBlank="1" showInputMessage="1" showErrorMessage="1" prompt="Введіть розміри в стовпці під цим заголовком." sqref="D4" xr:uid="{00000000-0002-0000-0300-000005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9.42578125" style="6" customWidth="1"/>
    <col min="3" max="3" width="11.85546875" style="6" customWidth="1"/>
    <col min="4" max="4" width="11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51" t="s">
        <v>0</v>
      </c>
      <c r="C1" s="51"/>
      <c r="D1" s="51"/>
      <c r="E1" s="51"/>
      <c r="F1" s="51"/>
      <c r="G1" s="49" t="s">
        <v>20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1" customHeight="1" x14ac:dyDescent="0.25">
      <c r="B2" s="51"/>
      <c r="C2" s="51"/>
      <c r="D2" s="51"/>
      <c r="E2" s="51"/>
      <c r="F2" s="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8" customHeight="1" x14ac:dyDescent="0.3">
      <c r="B3" s="50" t="str">
        <f>UPPER(CONCATENATE("Трекер "&amp;'Трекер ваги'!Підпис_мети4))</f>
        <v>ТРЕКЕР СТЕГНО</v>
      </c>
      <c r="C3" s="50"/>
      <c r="D3" s="50"/>
    </row>
    <row r="4" spans="2:20" ht="18" customHeight="1" x14ac:dyDescent="0.25">
      <c r="B4" s="6" t="s">
        <v>12</v>
      </c>
      <c r="C4" s="6" t="s">
        <v>16</v>
      </c>
      <c r="D4" s="6" t="s">
        <v>21</v>
      </c>
    </row>
    <row r="5" spans="2:20" ht="18" customHeight="1" x14ac:dyDescent="0.25">
      <c r="B5" s="7">
        <f t="shared" ref="B5:B11" ca="1" si="0">TODAY()+30+ROW()</f>
        <v>43647</v>
      </c>
      <c r="C5" s="36">
        <v>0.33333333333333331</v>
      </c>
      <c r="D5" s="8">
        <v>22</v>
      </c>
    </row>
    <row r="6" spans="2:20" ht="18" customHeight="1" x14ac:dyDescent="0.25">
      <c r="B6" s="7">
        <f t="shared" ca="1" si="0"/>
        <v>43648</v>
      </c>
      <c r="C6" s="36">
        <v>0.58333333333333337</v>
      </c>
      <c r="D6" s="8">
        <v>21</v>
      </c>
    </row>
    <row r="7" spans="2:20" ht="18" customHeight="1" x14ac:dyDescent="0.25">
      <c r="B7" s="7">
        <f t="shared" ca="1" si="0"/>
        <v>43649</v>
      </c>
      <c r="C7" s="36">
        <v>0.34375</v>
      </c>
      <c r="D7" s="8">
        <v>20.5</v>
      </c>
    </row>
    <row r="8" spans="2:20" ht="18" customHeight="1" x14ac:dyDescent="0.25">
      <c r="B8" s="7">
        <f t="shared" ca="1" si="0"/>
        <v>43650</v>
      </c>
      <c r="C8" s="36">
        <v>0.58333333333333337</v>
      </c>
      <c r="D8" s="8">
        <v>21</v>
      </c>
    </row>
    <row r="9" spans="2:20" ht="18" customHeight="1" x14ac:dyDescent="0.25">
      <c r="B9" s="7">
        <f t="shared" ca="1" si="0"/>
        <v>43651</v>
      </c>
      <c r="C9" s="36">
        <v>0.33333333333333331</v>
      </c>
      <c r="D9" s="8">
        <v>22</v>
      </c>
    </row>
    <row r="10" spans="2:20" ht="18" customHeight="1" x14ac:dyDescent="0.25">
      <c r="B10" s="7">
        <f t="shared" ca="1" si="0"/>
        <v>43652</v>
      </c>
      <c r="C10" s="36">
        <v>0.35416666666666669</v>
      </c>
      <c r="D10" s="8">
        <v>21</v>
      </c>
    </row>
    <row r="11" spans="2:20" ht="18" customHeight="1" x14ac:dyDescent="0.25">
      <c r="B11" s="7">
        <f t="shared" ca="1" si="0"/>
        <v>43653</v>
      </c>
      <c r="C11" s="36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38" priority="2">
      <formula>$D5=Мета4</formula>
    </cfRule>
  </conditionalFormatting>
  <dataValidations count="6">
    <dataValidation allowBlank="1" showInputMessage="1" showErrorMessage="1" prompt="Створіть трекер обводу стегон на цьому аркуші. Введіть відомості в таблиці трекеру обводу стегон." sqref="A1" xr:uid="{00000000-0002-0000-0400-000000000000}"/>
    <dataValidation allowBlank="1" showInputMessage="1" showErrorMessage="1" prompt="У цій клітинці наведено заголовок аркуша, а в клітинці праворуч – зображення." sqref="B1:F2" xr:uid="{00000000-0002-0000-0400-000001000000}"/>
    <dataValidation allowBlank="1" showInputMessage="1" showErrorMessage="1" prompt="Введіть відомості в таблиці нижче." sqref="B3:D3" xr:uid="{00000000-0002-0000-0400-000002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4" xr:uid="{00000000-0002-0000-0400-000003000000}"/>
    <dataValidation allowBlank="1" showInputMessage="1" showErrorMessage="1" prompt="Введіть час у стовпці під цим заголовком." sqref="C4" xr:uid="{00000000-0002-0000-0400-000004000000}"/>
    <dataValidation allowBlank="1" showInputMessage="1" showErrorMessage="1" prompt="Введіть розміри в стовпці під цим заголовком." sqref="D4" xr:uid="{00000000-0002-0000-0400-000005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32" style="4" bestFit="1" customWidth="1"/>
    <col min="3" max="3" width="39.5703125" style="4" customWidth="1"/>
    <col min="4" max="4" width="32.42578125" style="4" customWidth="1"/>
    <col min="5" max="5" width="15.85546875" style="13" bestFit="1" customWidth="1"/>
    <col min="6" max="6" width="15.7109375" style="4" customWidth="1"/>
    <col min="7" max="7" width="13.5703125" style="4" customWidth="1"/>
    <col min="8" max="8" width="30.85546875" style="46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54" t="s">
        <v>22</v>
      </c>
      <c r="C1" s="54"/>
      <c r="D1" s="54"/>
      <c r="E1" s="49" t="s">
        <v>20</v>
      </c>
      <c r="F1" s="49"/>
      <c r="G1" s="49"/>
      <c r="H1" s="49"/>
      <c r="I1" s="49"/>
    </row>
    <row r="2" spans="1:9" customFormat="1" ht="21" customHeight="1" x14ac:dyDescent="0.25">
      <c r="A2" s="6"/>
      <c r="B2" s="54"/>
      <c r="C2" s="54"/>
      <c r="D2" s="54"/>
      <c r="E2" s="49"/>
      <c r="F2" s="49"/>
      <c r="G2" s="49"/>
      <c r="H2" s="49"/>
      <c r="I2" s="49"/>
    </row>
    <row r="3" spans="1:9" ht="30.75" customHeight="1" x14ac:dyDescent="0.25">
      <c r="A3" s="6"/>
      <c r="B3" s="26" t="s">
        <v>23</v>
      </c>
      <c r="C3" s="29" t="s">
        <v>30</v>
      </c>
      <c r="D3" s="28" t="s">
        <v>32</v>
      </c>
      <c r="F3" s="6"/>
      <c r="G3" s="6"/>
      <c r="H3" s="6"/>
    </row>
    <row r="4" spans="1:9" ht="21.75" customHeight="1" x14ac:dyDescent="0.25">
      <c r="A4" s="6"/>
      <c r="B4" s="12" t="s">
        <v>24</v>
      </c>
      <c r="C4" s="2">
        <f>SUMIF(Журнал_фізичної_активності[ВИД ФІЗИЧНОЇ АКТИВНОСТІ],Категорія1,Журнал_фізичної_активності[ВІДСТАНЬ])</f>
        <v>11.46</v>
      </c>
      <c r="D4" s="10" t="s">
        <v>33</v>
      </c>
      <c r="F4" s="6"/>
      <c r="G4" s="6"/>
      <c r="H4" s="6"/>
    </row>
    <row r="5" spans="1:9" ht="21.75" customHeight="1" x14ac:dyDescent="0.25">
      <c r="A5" s="6"/>
      <c r="B5" s="12" t="s">
        <v>25</v>
      </c>
      <c r="C5" s="2">
        <f>SUMIF(Журнал_фізичної_активності[ВИД ФІЗИЧНОЇ АКТИВНОСТІ],Категорія2,Журнал_фізичної_активності[ВІДСТАНЬ])</f>
        <v>0</v>
      </c>
      <c r="D5" s="10" t="s">
        <v>33</v>
      </c>
      <c r="F5" s="6"/>
      <c r="G5" s="6"/>
      <c r="H5" s="6"/>
    </row>
    <row r="6" spans="1:9" ht="21.75" customHeight="1" x14ac:dyDescent="0.25">
      <c r="A6" s="6"/>
      <c r="B6" s="12" t="s">
        <v>26</v>
      </c>
      <c r="C6" s="2">
        <f>SUMIF(Журнал_фізичної_активності[ВИД ФІЗИЧНОЇ АКТИВНОСТІ],Категорія3,Журнал_фізичної_активності[ВІДСТАНЬ])</f>
        <v>1227</v>
      </c>
      <c r="D6" s="10" t="s">
        <v>34</v>
      </c>
      <c r="F6" s="6"/>
      <c r="G6" s="6"/>
      <c r="H6" s="6"/>
    </row>
    <row r="7" spans="1:9" ht="21.75" customHeight="1" x14ac:dyDescent="0.25">
      <c r="A7" s="6"/>
      <c r="B7" s="12" t="s">
        <v>27</v>
      </c>
      <c r="C7" s="2">
        <f>SUMIF(Журнал_фізичної_активності[ВИД ФІЗИЧНОЇ АКТИВНОСТІ],Категорія4,Журнал_фізичної_активності[ВІДСТАНЬ])</f>
        <v>1700</v>
      </c>
      <c r="D7" s="10" t="s">
        <v>35</v>
      </c>
      <c r="F7" s="6"/>
      <c r="G7" s="6"/>
      <c r="H7" s="6"/>
    </row>
    <row r="8" spans="1:9" s="6" customFormat="1" ht="21.75" customHeight="1" x14ac:dyDescent="0.25">
      <c r="B8" s="12" t="s">
        <v>28</v>
      </c>
      <c r="C8" s="2">
        <f>SUMIF(Журнал_фізичної_активності[ВИД ФІЗИЧНОЇ АКТИВНОСТІ],Категорія5,Журнал_фізичної_активності[ВІДСТАНЬ])</f>
        <v>4.53</v>
      </c>
      <c r="D8" s="10" t="s">
        <v>33</v>
      </c>
      <c r="E8" s="13"/>
    </row>
    <row r="9" spans="1:9" ht="18" customHeight="1" x14ac:dyDescent="0.25">
      <c r="A9" s="6"/>
      <c r="B9" s="53"/>
      <c r="C9" s="53"/>
      <c r="D9" s="53"/>
      <c r="F9" s="6"/>
      <c r="G9" s="6"/>
      <c r="H9" s="6"/>
    </row>
    <row r="10" spans="1:9" ht="18" customHeight="1" x14ac:dyDescent="0.25">
      <c r="B10" s="38" t="s">
        <v>29</v>
      </c>
      <c r="C10" s="38" t="s">
        <v>31</v>
      </c>
      <c r="D10" s="38" t="s">
        <v>36</v>
      </c>
      <c r="E10" s="39" t="s">
        <v>37</v>
      </c>
      <c r="F10" s="39" t="s">
        <v>38</v>
      </c>
      <c r="G10" s="38" t="s">
        <v>39</v>
      </c>
      <c r="H10" s="38" t="s">
        <v>40</v>
      </c>
    </row>
    <row r="11" spans="1:9" ht="18" customHeight="1" x14ac:dyDescent="0.25">
      <c r="B11" s="40">
        <f ca="1">TODAY()+30+ROW()</f>
        <v>43653</v>
      </c>
      <c r="C11" s="41" t="s">
        <v>24</v>
      </c>
      <c r="D11" s="44">
        <v>0.54166666666666663</v>
      </c>
      <c r="E11" s="45">
        <v>1.5972222222222276E-2</v>
      </c>
      <c r="F11" s="42">
        <v>3.66</v>
      </c>
      <c r="G11" s="42">
        <v>173</v>
      </c>
      <c r="H11" s="43" t="s">
        <v>41</v>
      </c>
    </row>
    <row r="12" spans="1:9" ht="18" customHeight="1" x14ac:dyDescent="0.25">
      <c r="B12" s="40">
        <f ca="1">TODAY()+30+ROW()</f>
        <v>43654</v>
      </c>
      <c r="C12" s="41" t="s">
        <v>24</v>
      </c>
      <c r="D12" s="44">
        <v>0.6875</v>
      </c>
      <c r="E12" s="45">
        <v>6.25E-2</v>
      </c>
      <c r="F12" s="42">
        <v>7.8</v>
      </c>
      <c r="G12" s="42">
        <v>344</v>
      </c>
      <c r="H12" s="43"/>
    </row>
    <row r="13" spans="1:9" ht="18" customHeight="1" x14ac:dyDescent="0.25">
      <c r="B13" s="40">
        <f ca="1">TODAY()+30+ROW()</f>
        <v>43655</v>
      </c>
      <c r="C13" s="41" t="s">
        <v>27</v>
      </c>
      <c r="D13" s="44">
        <v>0.41666666666666669</v>
      </c>
      <c r="E13" s="45">
        <v>2.0833333333333332E-2</v>
      </c>
      <c r="F13" s="42">
        <v>1700</v>
      </c>
      <c r="G13" s="42">
        <v>237</v>
      </c>
      <c r="H13" s="43"/>
    </row>
    <row r="14" spans="1:9" ht="18" customHeight="1" x14ac:dyDescent="0.25">
      <c r="B14" s="40">
        <f ca="1">TODAY()+30+ROW()</f>
        <v>43656</v>
      </c>
      <c r="C14" s="41" t="s">
        <v>26</v>
      </c>
      <c r="D14" s="44">
        <v>0.5625</v>
      </c>
      <c r="E14" s="45">
        <v>2.4305555555555556E-2</v>
      </c>
      <c r="F14" s="42">
        <v>1227</v>
      </c>
      <c r="G14" s="42">
        <v>150</v>
      </c>
      <c r="H14" s="43"/>
    </row>
    <row r="15" spans="1:9" ht="18" customHeight="1" x14ac:dyDescent="0.25">
      <c r="B15" s="40">
        <f ca="1">TODAY()+30+ROW()</f>
        <v>43657</v>
      </c>
      <c r="C15" s="41" t="s">
        <v>28</v>
      </c>
      <c r="D15" s="44">
        <v>0.59652777777777777</v>
      </c>
      <c r="E15" s="45">
        <v>2.0833333333333332E-2</v>
      </c>
      <c r="F15" s="42">
        <v>4.53</v>
      </c>
      <c r="G15" s="42">
        <v>115</v>
      </c>
      <c r="H15" s="43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Виберіть одиницю вимірювання зі списку. Клацніть &quot;Скасувати&quot;, натисніть клавіші Alt + стрілка вниз, щоб переглянути список варіантів. Потім зробіть вибір за допомогою стрілки вниз і Enter." sqref="D4:D8" xr:uid="{00000000-0002-0000-0500-000000000000}">
      <formula1>"милі,кілометри,кроки,кола,ярди,метри,повторення"</formula1>
    </dataValidation>
    <dataValidation type="list" errorStyle="warning" allowBlank="1" showErrorMessage="1" error="Виберіть вид фізичної активності зі списку. Клацніть &quot;Скасувати&quot;, натисніть клавіші Alt + стрілка вниз, щоб переглянути список варіантів. Потім зробіть вибір за допомогою стрілки вниз і Enter." sqref="C11:C15" xr:uid="{00000000-0002-0000-0500-000001000000}">
      <formula1>$B$4:$B$8</formula1>
    </dataValidation>
    <dataValidation allowBlank="1" showInputMessage="1" showErrorMessage="1" prompt="Створіть журнал фізичної активності на цьому аркуші. Введіть відомості в таблиці журналу, починаючи з клітинки B10. Підсумки фізичної активності автоматично обчислюються в клітинках C4–C8." sqref="A1" xr:uid="{00000000-0002-0000-0500-000002000000}"/>
    <dataValidation allowBlank="1" showInputMessage="1" showErrorMessage="1" prompt="У цій клітинці наведено заголовок аркуша, а в клітинці праворуч – зображення. Види фізичної активності та їхні підсумки наведено в клітинках B4–D8." sqref="B1:D2" xr:uid="{00000000-0002-0000-0500-000003000000}"/>
    <dataValidation allowBlank="1" showInputMessage="1" showErrorMessage="1" prompt="Налаштуйте види фізичної активності в стовпці під цим заголовком." sqref="B3" xr:uid="{00000000-0002-0000-0500-000004000000}"/>
    <dataValidation allowBlank="1" showInputMessage="1" showErrorMessage="1" prompt="Підсумки автоматично обчислюються в стовпці під цим заголовком." sqref="C3" xr:uid="{00000000-0002-0000-0500-000005000000}"/>
    <dataValidation allowBlank="1" showInputMessage="1" showErrorMessage="1" prompt="Виберіть одиницю вимірювання в стовпці під цим заголовком. Натисніть клавіші Alt + стрілка вниз, щоб переглянути список варіантів, а потім зробіть вибір за допомогою стрілки вниз і Enter." sqref="D3" xr:uid="{00000000-0002-0000-0500-000006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10" xr:uid="{00000000-0002-0000-0500-000007000000}"/>
    <dataValidation allowBlank="1" showInputMessage="1" showErrorMessage="1" prompt="Виберіть вид фізичної активності в стовпці під цим заголовком. Натисніть клавіші Alt + стрілка вниз, щоб переглянути список варіантів, а потім зробіть вибір за допомогою стрілки вниз і Enter." sqref="C10" xr:uid="{00000000-0002-0000-0500-000008000000}"/>
    <dataValidation allowBlank="1" showInputMessage="1" showErrorMessage="1" prompt="Введіть час початку в стовпці під цим заголовком." sqref="D10" xr:uid="{00000000-0002-0000-0500-000009000000}"/>
    <dataValidation allowBlank="1" showInputMessage="1" showErrorMessage="1" prompt="Введіть тривалість у стовпці під цим заголовком." sqref="E10" xr:uid="{00000000-0002-0000-0500-00000A000000}"/>
    <dataValidation allowBlank="1" showInputMessage="1" showErrorMessage="1" prompt="Введіть відстань у стовпці під цим заголовком." sqref="F10" xr:uid="{00000000-0002-0000-0500-00000B000000}"/>
    <dataValidation allowBlank="1" showInputMessage="1" showErrorMessage="1" prompt="Введіть кількість калорій у стовпці під цим заголовком." sqref="G10" xr:uid="{00000000-0002-0000-0500-00000C000000}"/>
    <dataValidation allowBlank="1" showInputMessage="1" showErrorMessage="1" prompt="Введіть нотатки в стовпці під цим заголовком." sqref="H10" xr:uid="{00000000-0002-0000-0500-00000D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3" width="24.140625" customWidth="1"/>
    <col min="4" max="4" width="39.5703125" bestFit="1" customWidth="1"/>
    <col min="5" max="6" width="13.7109375" customWidth="1"/>
    <col min="7" max="7" width="17.7109375" customWidth="1"/>
    <col min="8" max="8" width="13.7109375" customWidth="1"/>
    <col min="9" max="9" width="17.28515625" customWidth="1"/>
    <col min="10" max="10" width="15" customWidth="1"/>
    <col min="11" max="11" width="13.7109375" customWidth="1"/>
    <col min="12" max="12" width="18.28515625" customWidth="1"/>
    <col min="13" max="13" width="2.7109375" customWidth="1"/>
  </cols>
  <sheetData>
    <row r="1" spans="1:12" s="27" customFormat="1" ht="57.75" customHeight="1" x14ac:dyDescent="0.25">
      <c r="A1" s="30" t="s">
        <v>42</v>
      </c>
      <c r="B1" s="56" t="s">
        <v>43</v>
      </c>
      <c r="C1" s="56"/>
      <c r="D1" s="57" t="s">
        <v>20</v>
      </c>
      <c r="E1" s="57"/>
      <c r="F1" s="57"/>
      <c r="G1" s="57"/>
      <c r="H1" s="57"/>
      <c r="I1" s="57"/>
      <c r="J1" s="57"/>
      <c r="K1" s="57"/>
      <c r="L1" s="57"/>
    </row>
    <row r="2" spans="1:12" ht="21" customHeight="1" x14ac:dyDescent="0.25">
      <c r="A2" s="6"/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</row>
    <row r="3" spans="1:12" s="33" customFormat="1" ht="18" customHeight="1" x14ac:dyDescent="0.25">
      <c r="B3" s="56"/>
      <c r="C3" s="56"/>
      <c r="E3" s="34" t="str">
        <f>(Журнал_харчування[[#Headers],[КАЛОРІЇ]])</f>
        <v>КАЛОРІЇ</v>
      </c>
      <c r="F3" s="34" t="str">
        <f>(Журнал_харчування[[#Headers],[ЖИР]])</f>
        <v>ЖИР</v>
      </c>
      <c r="G3" s="34" t="str">
        <f>(Журнал_харчування[[#Headers],[ХОЛЕСТЕРИН]])</f>
        <v>ХОЛЕСТЕРИН</v>
      </c>
      <c r="H3" s="34" t="str">
        <f>(Журнал_харчування[[#Headers],[НАТРІЙ]])</f>
        <v>НАТРІЙ</v>
      </c>
      <c r="I3" s="34" t="str">
        <f>(Журнал_харчування[[#Headers],[ВУГЛЕВОДИ]])</f>
        <v>ВУГЛЕВОДИ</v>
      </c>
      <c r="J3" s="34" t="str">
        <f>(Журнал_харчування[[#Headers],[БІЛОК]])</f>
        <v>БІЛОК</v>
      </c>
      <c r="K3" s="34" t="str">
        <f>(Журнал_харчування[[#Headers],[ЦУКОР]])</f>
        <v>ЦУКОР</v>
      </c>
      <c r="L3" s="34" t="str">
        <f>(Журнал_харчування[[#Headers],[КЛІТКОВИНА]])</f>
        <v>КЛІТКОВИНА</v>
      </c>
    </row>
    <row r="4" spans="1:12" ht="16.5" customHeight="1" x14ac:dyDescent="0.25">
      <c r="A4" s="6"/>
      <c r="B4" s="55" t="s">
        <v>44</v>
      </c>
      <c r="C4" s="55"/>
      <c r="D4" s="47" t="s">
        <v>50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55"/>
      <c r="C5" s="55"/>
      <c r="D5" s="48" t="str">
        <f>IF(E5=SUM(Журнал_харчування[КАЛОРІЇ]),"Усього спожито:","Спожито (з фільтром):")</f>
        <v>Усього спожито:</v>
      </c>
      <c r="E5" s="24">
        <f>SUBTOTAL(109,Журнал_харчування[КАЛОРІЇ])</f>
        <v>3090</v>
      </c>
      <c r="F5" s="25">
        <f>SUBTOTAL(109,Журнал_харчування[ЖИР])</f>
        <v>74.27000000000001</v>
      </c>
      <c r="G5" s="25">
        <f>SUBTOTAL(109,Журнал_харчування[ХОЛЕСТЕРИН])</f>
        <v>139.6</v>
      </c>
      <c r="H5" s="25">
        <f>SUBTOTAL(109,Журнал_харчування[НАТРІЙ])</f>
        <v>1400.7</v>
      </c>
      <c r="I5" s="25">
        <f>SUBTOTAL(109,Журнал_харчування[ВУГЛЕВОДИ])</f>
        <v>208.56</v>
      </c>
      <c r="J5" s="25">
        <f>SUBTOTAL(109,Журнал_харчування[БІЛОК])</f>
        <v>68.81</v>
      </c>
      <c r="K5" s="25">
        <f>SUBTOTAL(109,Журнал_харчування[ЦУКОР])</f>
        <v>84.1</v>
      </c>
      <c r="L5" s="25">
        <f>SUBTOTAL(109,Журнал_харчування[КЛІТКОВИНА])</f>
        <v>24.5</v>
      </c>
    </row>
    <row r="6" spans="1:12" ht="18" customHeight="1" x14ac:dyDescent="0.25">
      <c r="B6" s="53"/>
      <c r="C6" s="53"/>
    </row>
    <row r="7" spans="1:12" ht="18" customHeight="1" x14ac:dyDescent="0.25">
      <c r="A7" s="6"/>
      <c r="B7" s="19" t="s">
        <v>29</v>
      </c>
      <c r="C7" s="20" t="s">
        <v>45</v>
      </c>
      <c r="D7" s="20" t="s">
        <v>51</v>
      </c>
      <c r="E7" s="23" t="s">
        <v>39</v>
      </c>
      <c r="F7" s="23" t="s">
        <v>63</v>
      </c>
      <c r="G7" s="23" t="s">
        <v>64</v>
      </c>
      <c r="H7" s="23" t="s">
        <v>65</v>
      </c>
      <c r="I7" s="23" t="s">
        <v>66</v>
      </c>
      <c r="J7" s="23" t="s">
        <v>67</v>
      </c>
      <c r="K7" s="23" t="s">
        <v>68</v>
      </c>
      <c r="L7" s="23" t="s">
        <v>69</v>
      </c>
    </row>
    <row r="8" spans="1:12" ht="18" customHeight="1" x14ac:dyDescent="0.25">
      <c r="A8" s="6"/>
      <c r="B8" s="21">
        <f t="shared" ref="B8:B18" ca="1" si="0">TODAY()+30+ROW()</f>
        <v>43650</v>
      </c>
      <c r="C8" s="22" t="s">
        <v>46</v>
      </c>
      <c r="D8" s="22" t="s">
        <v>52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43651</v>
      </c>
      <c r="C9" s="22" t="s">
        <v>47</v>
      </c>
      <c r="D9" s="22" t="s">
        <v>53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43652</v>
      </c>
      <c r="C10" s="22" t="s">
        <v>48</v>
      </c>
      <c r="D10" s="22" t="s">
        <v>54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43653</v>
      </c>
      <c r="C11" s="22" t="s">
        <v>49</v>
      </c>
      <c r="D11" s="22" t="s">
        <v>55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43654</v>
      </c>
      <c r="C12" s="22" t="s">
        <v>47</v>
      </c>
      <c r="D12" s="22" t="s">
        <v>56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43655</v>
      </c>
      <c r="C13" s="22" t="s">
        <v>46</v>
      </c>
      <c r="D13" s="22" t="s">
        <v>57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43656</v>
      </c>
      <c r="C14" s="22" t="s">
        <v>47</v>
      </c>
      <c r="D14" s="22" t="s">
        <v>58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43657</v>
      </c>
      <c r="C15" s="22" t="s">
        <v>48</v>
      </c>
      <c r="D15" s="22" t="s">
        <v>59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43658</v>
      </c>
      <c r="C16" s="22" t="s">
        <v>49</v>
      </c>
      <c r="D16" s="22" t="s">
        <v>60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43659</v>
      </c>
      <c r="C17" s="22" t="s">
        <v>49</v>
      </c>
      <c r="D17" s="22" t="s">
        <v>61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43660</v>
      </c>
      <c r="C18" s="22" t="s">
        <v>47</v>
      </c>
      <c r="D18" s="22" t="s">
        <v>62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19" priority="8">
      <formula>AND($E$5&lt;&gt;SUM($E$8:$E$18),E$5&gt;E$4)</formula>
    </cfRule>
  </conditionalFormatting>
  <dataValidations count="9">
    <dataValidation allowBlank="1" showInputMessage="1" showErrorMessage="1" prompt="Створіть журнал харчування на цьому аркуші. Введіть відомості в таблиці журналу, починаючи з клітинки B7." sqref="A1" xr:uid="{00000000-0002-0000-0600-000000000000}"/>
    <dataValidation allowBlank="1" showInputMessage="1" showErrorMessage="1" prompt="У цій клітинці наведено заголовок аркуша, а в клітинці праворуч – зображення." sqref="B1:C2" xr:uid="{00000000-0002-0000-0600-000001000000}"/>
    <dataValidation allowBlank="1" showInputMessage="1" showErrorMessage="1" prompt="Встановіть мету щодо калорійності в клітинці праворуч. " sqref="B4:C5" xr:uid="{00000000-0002-0000-0600-000002000000}"/>
    <dataValidation allowBlank="1" showInputMessage="1" showErrorMessage="1" prompt="Введіть добову кількість поживних речовин у клітинках E4–L4 праворуч. Види цих речовин автоматично оновлюються в рядку вище відповідно до налаштувань заголовків таблиці." sqref="D4" xr:uid="{00000000-0002-0000-0600-000003000000}"/>
    <dataValidation allowBlank="1" showInputMessage="1" showErrorMessage="1" prompt="Загальна кількість отриманих поживних речовин автоматично обчислюється в клітинках E5–L5 праворуч." sqref="D5" xr:uid="{00000000-0002-0000-0600-000004000000}"/>
    <dataValidation allowBlank="1" showInputMessage="1" showErrorMessage="1" prompt="Введіть дату в стовпці під цим заголовком. Шукайте певні записи за допомогою фільтрів у заголовку." sqref="B7" xr:uid="{00000000-0002-0000-0600-000005000000}"/>
    <dataValidation allowBlank="1" showInputMessage="1" showErrorMessage="1" prompt="Введіть тип прийому їжі в стовпці під цим заголовком." sqref="C7" xr:uid="{00000000-0002-0000-0600-000006000000}"/>
    <dataValidation allowBlank="1" showInputMessage="1" showErrorMessage="1" prompt="Введіть харчові продукти в стовпці під цим заголовком." sqref="D7" xr:uid="{00000000-0002-0000-0600-000007000000}"/>
    <dataValidation allowBlank="1" showInputMessage="1" showErrorMessage="1" prompt="Налаштуйте заголовок таблиці, щоб відстежувати харчові потреби в стовпці під цим заголовком." sqref="E7:L7" xr:uid="{00000000-0002-0000-0600-000008000000}"/>
  </dataValidations>
  <printOptions horizontalCentered="1"/>
  <pageMargins left="0.25" right="0.25" top="0.75" bottom="0.75" header="0.3" footer="0.3"/>
  <pageSetup paperSize="9" scale="46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27</vt:i4>
      </vt:variant>
    </vt:vector>
  </HeadingPairs>
  <TitlesOfParts>
    <vt:vector size="34" baseType="lpstr">
      <vt:lpstr>Трекер ваги</vt:lpstr>
      <vt:lpstr>Трекер талії</vt:lpstr>
      <vt:lpstr>Трекер біцепсів</vt:lpstr>
      <vt:lpstr>Трекер стегна</vt:lpstr>
      <vt:lpstr>Трекер стегон</vt:lpstr>
      <vt:lpstr>Журнал фізичної активності</vt:lpstr>
      <vt:lpstr>Журнал харчування</vt:lpstr>
      <vt:lpstr>'Журнал фізичної активності'!Заголовки_для_друку</vt:lpstr>
      <vt:lpstr>'Журнал харчування'!Заголовки_для_друку</vt:lpstr>
      <vt:lpstr>'Трекер біцепсів'!Заголовки_для_друку</vt:lpstr>
      <vt:lpstr>'Трекер ваги'!Заголовки_для_друку</vt:lpstr>
      <vt:lpstr>'Трекер стегна'!Заголовки_для_друку</vt:lpstr>
      <vt:lpstr>'Трекер стегон'!Заголовки_для_друку</vt:lpstr>
      <vt:lpstr>'Трекер талії'!Заголовки_для_друку</vt:lpstr>
      <vt:lpstr>'Трекер ваги'!Зріст</vt:lpstr>
      <vt:lpstr>Категорія1</vt:lpstr>
      <vt:lpstr>Категорія2</vt:lpstr>
      <vt:lpstr>Категорія3</vt:lpstr>
      <vt:lpstr>Категорія4</vt:lpstr>
      <vt:lpstr>Категорія5</vt:lpstr>
      <vt:lpstr>'Трекер ваги'!Мета_щодо_ваги</vt:lpstr>
      <vt:lpstr>'Трекер ваги'!Мета1</vt:lpstr>
      <vt:lpstr>'Трекер ваги'!Мета2</vt:lpstr>
      <vt:lpstr>'Трекер ваги'!Мета3</vt:lpstr>
      <vt:lpstr>'Трекер ваги'!Мета4</vt:lpstr>
      <vt:lpstr>'Трекер ваги'!Одиниця_вимірювання</vt:lpstr>
      <vt:lpstr>'Трекер ваги'!Підпис_ваги</vt:lpstr>
      <vt:lpstr>'Трекер ваги'!Підпис_мети1</vt:lpstr>
      <vt:lpstr>'Трекер ваги'!Підпис_мети2</vt:lpstr>
      <vt:lpstr>'Трекер ваги'!Підпис_мети3</vt:lpstr>
      <vt:lpstr>'Трекер ваги'!Підпис_мети4</vt:lpstr>
      <vt:lpstr>Підстановка_дати</vt:lpstr>
      <vt:lpstr>'Трекер ваги'!Поточна_вага</vt:lpstr>
      <vt:lpstr>'Трекер ваги'!Стать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2019-05-27T12:43:23Z</dcterms:modified>
</cp:coreProperties>
</file>