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TRK\"/>
    </mc:Choice>
  </mc:AlternateContent>
  <bookViews>
    <workbookView xWindow="0" yWindow="450" windowWidth="20490" windowHeight="7515" tabRatio="767"/>
  </bookViews>
  <sheets>
    <sheet name="Bitki Envanteri" sheetId="1" r:id="rId1"/>
    <sheet name="Tohum Dikimi Başlangıç Günlüğü" sheetId="21" r:id="rId2"/>
    <sheet name="Görev Listesi" sheetId="7" r:id="rId3"/>
    <sheet name="Bahçe Planlama Kılavuzu" sheetId="5" r:id="rId4"/>
  </sheets>
  <definedNames>
    <definedName name="Ay">'Görev Listesi'!$I$8</definedName>
    <definedName name="FideDikimTarihi">'Tohum Dikimi Başlangıç Günlüğü'!$G$3</definedName>
    <definedName name="SonTarih">GörevListesi[[son tarih]:[tamamlanma oranı]]</definedName>
    <definedName name="TakvimAyı">IF(Ay="Ocak",1,IF(Ay="Şubat",2,IF(Ay="Mart",3,IF(Ay="Nisan",4,IF(Ay="Mayıs",5,IF(Ay="Haziran",6,IF(Ay="Temmuz",7,IF(Ay="Ağustos",8,IF(Ay="Eylül",9,IF(Ay="Ekim",10,IF(Ay="Kasım",11,12)))))))))))</definedName>
    <definedName name="TakvimYılı">'Görev Listesi'!$N$8</definedName>
  </definedNames>
  <calcPr calcId="152511"/>
</workbook>
</file>

<file path=xl/calcChain.xml><?xml version="1.0" encoding="utf-8"?>
<calcChain xmlns="http://schemas.openxmlformats.org/spreadsheetml/2006/main">
  <c r="D18" i="21" l="1"/>
  <c r="C18" i="1"/>
  <c r="I14" i="21" l="1"/>
  <c r="I15" i="21"/>
  <c r="I16" i="21"/>
  <c r="I17" i="21"/>
  <c r="I13" i="21"/>
  <c r="O21" i="7" l="1"/>
  <c r="N21" i="7"/>
  <c r="M21" i="7"/>
  <c r="L21" i="7"/>
  <c r="K21" i="7"/>
  <c r="J21" i="7"/>
  <c r="I21" i="7"/>
  <c r="O19" i="7"/>
  <c r="N19" i="7"/>
  <c r="M19" i="7"/>
  <c r="L19" i="7"/>
  <c r="K19" i="7"/>
  <c r="J19" i="7"/>
  <c r="I19" i="7"/>
  <c r="O17" i="7"/>
  <c r="N17" i="7"/>
  <c r="M17" i="7"/>
  <c r="L17" i="7"/>
  <c r="K17" i="7"/>
  <c r="J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6" i="7"/>
  <c r="J16" i="7"/>
  <c r="K16" i="7"/>
  <c r="L16" i="7"/>
  <c r="M16" i="7"/>
  <c r="N16" i="7"/>
  <c r="O16" i="7"/>
  <c r="I18" i="7"/>
  <c r="J18" i="7"/>
  <c r="K18" i="7"/>
  <c r="L18" i="7"/>
  <c r="M18" i="7"/>
  <c r="N18" i="7"/>
  <c r="O18" i="7"/>
  <c r="I20" i="7"/>
  <c r="J20" i="7"/>
  <c r="K20" i="7"/>
  <c r="L20" i="7"/>
  <c r="M20" i="7"/>
  <c r="N20" i="7"/>
  <c r="O20" i="7"/>
  <c r="I22" i="7"/>
  <c r="J22" i="7"/>
  <c r="K22" i="7"/>
  <c r="L22" i="7"/>
  <c r="M22" i="7"/>
  <c r="N22" i="7"/>
  <c r="O22" i="7"/>
  <c r="J14" i="7"/>
  <c r="K14" i="7"/>
  <c r="L14" i="7"/>
  <c r="M14" i="7"/>
  <c r="N14" i="7"/>
  <c r="O14" i="7"/>
  <c r="I13" i="7"/>
  <c r="O11" i="7"/>
  <c r="N11" i="7"/>
  <c r="M11" i="7"/>
  <c r="L11" i="7"/>
  <c r="K11" i="7"/>
  <c r="I14" i="7"/>
  <c r="K12" i="7"/>
  <c r="L12" i="7"/>
  <c r="M12" i="7"/>
  <c r="N12" i="7"/>
  <c r="O12" i="7"/>
  <c r="J11" i="7"/>
  <c r="I11" i="7"/>
  <c r="H18" i="21" l="1"/>
  <c r="H18" i="1" l="1"/>
  <c r="E12" i="7" l="1"/>
  <c r="E13" i="7"/>
  <c r="E14" i="7"/>
  <c r="E15" i="7"/>
  <c r="E11" i="7"/>
  <c r="G13" i="21" l="1"/>
  <c r="J12" i="7"/>
  <c r="I12" i="7"/>
</calcChain>
</file>

<file path=xl/sharedStrings.xml><?xml version="1.0" encoding="utf-8"?>
<sst xmlns="http://schemas.openxmlformats.org/spreadsheetml/2006/main" count="83" uniqueCount="70">
  <si>
    <t>kimlik</t>
  </si>
  <si>
    <t>B1</t>
  </si>
  <si>
    <t>toplamlar</t>
  </si>
  <si>
    <t>Bitki Envanteri</t>
  </si>
  <si>
    <t>BİTKİ VERİLERİ</t>
  </si>
  <si>
    <t>ad</t>
  </si>
  <si>
    <t xml:space="preserve">Açelya </t>
  </si>
  <si>
    <t>tür</t>
  </si>
  <si>
    <t>Çok Yıllık</t>
  </si>
  <si>
    <t>kaynak</t>
  </si>
  <si>
    <t>Yerel sera</t>
  </si>
  <si>
    <t>renk</t>
  </si>
  <si>
    <t>Pembe</t>
  </si>
  <si>
    <t>boyut</t>
  </si>
  <si>
    <t>50 - 100 cm</t>
  </si>
  <si>
    <t>maliyet</t>
  </si>
  <si>
    <t>BİTKİ YETİŞTİRME VERİLERİ</t>
  </si>
  <si>
    <t>dikildiği tarih</t>
  </si>
  <si>
    <t>[Tarih]</t>
  </si>
  <si>
    <t>konum</t>
  </si>
  <si>
    <t>Batı tarhı</t>
  </si>
  <si>
    <t>toprak</t>
  </si>
  <si>
    <t>4,5 - 6,0 pH</t>
  </si>
  <si>
    <t>BAKIM/GÜBRELEME VE NOTLAR</t>
  </si>
  <si>
    <t>gübre</t>
  </si>
  <si>
    <t>8-8-8</t>
  </si>
  <si>
    <t>zamanlama</t>
  </si>
  <si>
    <t>kış sonu veya bahar başı</t>
  </si>
  <si>
    <t>notlar</t>
  </si>
  <si>
    <t>T1</t>
  </si>
  <si>
    <t>TOHUM VERİLERİ</t>
  </si>
  <si>
    <t>tepsi no.</t>
  </si>
  <si>
    <t>Tohum Dikimi Başlangıç Günlüğü</t>
  </si>
  <si>
    <t>Fide dikim tarihi (son don tarihi + ek gün sayısı):</t>
  </si>
  <si>
    <t>Domates</t>
  </si>
  <si>
    <t>Katalog</t>
  </si>
  <si>
    <t>ORTALAMALAR</t>
  </si>
  <si>
    <t>çimlenme</t>
  </si>
  <si>
    <t>büyüme</t>
  </si>
  <si>
    <t>toplam tohum sayısı</t>
  </si>
  <si>
    <t>dikim tarihi</t>
  </si>
  <si>
    <t xml:space="preserve">Tohumlarınızı ekmeniz gereken tarihin otomatik olarak hesaplanması için fide dikim tarihini, ortalama çimlenmeyi ve büyüme gün sayısını girin. </t>
  </si>
  <si>
    <t>BAKIM VE NOTLAR</t>
  </si>
  <si>
    <t>bakım</t>
  </si>
  <si>
    <t>Sulamalar arasında toprağın hafifçe kurumasına izin verin</t>
  </si>
  <si>
    <t>GÖREV LİSTESİ</t>
  </si>
  <si>
    <t>görev</t>
  </si>
  <si>
    <t>Dolmalık biberleri ekin</t>
  </si>
  <si>
    <t>Domates tohumlarını ekin</t>
  </si>
  <si>
    <t>Ayçiçeklerini ekin</t>
  </si>
  <si>
    <t>Toprağı ekime hazırlayın</t>
  </si>
  <si>
    <t>Fide dikim tarihi</t>
  </si>
  <si>
    <t>Görev Listesi</t>
  </si>
  <si>
    <t>son tarih</t>
  </si>
  <si>
    <t>tamamlanma oranı</t>
  </si>
  <si>
    <t>bitti mi?</t>
  </si>
  <si>
    <t>NOTLAR</t>
  </si>
  <si>
    <t>Takvimi otomatik olarak güncelleştirmek için I9 hücresinde tercih ettiğiniz ayı seçin ve N9 hücresine yılı girin.</t>
  </si>
  <si>
    <t>Ağustos</t>
  </si>
  <si>
    <t>BAHÇE ÇİZİMİ AÇIKLAMASI</t>
  </si>
  <si>
    <t>Bahçe Planlama Kılavuzu</t>
  </si>
  <si>
    <t xml:space="preserve">Bahçenizi çizmek için Kenarlık aracını kullanın veya bu sayfayı yazdırın ve elle çizin. </t>
  </si>
  <si>
    <t xml:space="preserve">* 1 kare = 10 santimetre kare </t>
  </si>
  <si>
    <t>Pt</t>
  </si>
  <si>
    <t>Sa</t>
  </si>
  <si>
    <t>Ça</t>
  </si>
  <si>
    <t>Cu</t>
  </si>
  <si>
    <t>Ct</t>
  </si>
  <si>
    <t>Pz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</si>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</sst>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TL&quot;_-;\-* #,##0.00\ &quot;TL&quot;_-;_-* &quot;-&quot;??\ &quot;TL&quot;_-;_-@_-"/>
    <numFmt numFmtId="165" formatCode="mmmm\ yyyy"/>
    <numFmt numFmtId="166" formatCode="0%_)"/>
    <numFmt numFmtId="167" formatCode=";;;"/>
    <numFmt numFmtId="168" formatCode="dd"/>
    <numFmt numFmtId="169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b/>
      <sz val="9"/>
      <color theme="0" tint="-4.9989318521683403E-2"/>
      <name val="Arial"/>
      <family val="2"/>
      <scheme val="minor"/>
    </font>
    <font>
      <b/>
      <sz val="9"/>
      <color theme="4" tint="0.79998168889431442"/>
      <name val="Arial"/>
      <family val="2"/>
      <scheme val="minor"/>
    </font>
    <font>
      <b/>
      <sz val="9"/>
      <color theme="5" tint="0.79998168889431442"/>
      <name val="Arial"/>
      <family val="2"/>
      <scheme val="minor"/>
    </font>
    <font>
      <b/>
      <sz val="9"/>
      <color theme="7" tint="0.79998168889431442"/>
      <name val="Arial"/>
      <family val="2"/>
      <scheme val="minor"/>
    </font>
    <font>
      <b/>
      <sz val="9"/>
      <color theme="6" tint="0.79998168889431442"/>
      <name val="Arial"/>
      <family val="2"/>
      <scheme val="minor"/>
    </font>
    <font>
      <sz val="9"/>
      <color theme="1"/>
      <name val="Arial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theme="4"/>
      </patternFill>
    </fill>
  </fills>
  <borders count="17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0" fillId="0" borderId="0">
      <alignment vertical="center" wrapText="1"/>
    </xf>
  </cellStyleXfs>
  <cellXfs count="15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5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7" fontId="0" fillId="0" borderId="0" xfId="0" applyNumberFormat="1"/>
    <xf numFmtId="165" fontId="7" fillId="9" borderId="0" xfId="0" applyNumberFormat="1" applyFont="1" applyFill="1" applyBorder="1" applyAlignment="1">
      <alignment vertical="center"/>
    </xf>
    <xf numFmtId="0" fontId="15" fillId="3" borderId="0" xfId="0" applyFont="1" applyFill="1"/>
    <xf numFmtId="0" fontId="27" fillId="5" borderId="0" xfId="0" applyFont="1" applyFill="1"/>
    <xf numFmtId="0" fontId="21" fillId="5" borderId="10" xfId="0" applyFont="1" applyFill="1" applyBorder="1" applyAlignment="1"/>
    <xf numFmtId="0" fontId="20" fillId="9" borderId="10" xfId="0" applyFont="1" applyFill="1" applyBorder="1" applyAlignment="1"/>
    <xf numFmtId="0" fontId="28" fillId="7" borderId="0" xfId="0" applyFont="1" applyFill="1" applyBorder="1" applyAlignment="1">
      <alignment horizontal="center" vertical="center"/>
    </xf>
    <xf numFmtId="0" fontId="0" fillId="5" borderId="10" xfId="0" applyFill="1" applyBorder="1"/>
    <xf numFmtId="0" fontId="22" fillId="3" borderId="10" xfId="0" applyFont="1" applyFill="1" applyBorder="1" applyAlignment="1"/>
    <xf numFmtId="0" fontId="15" fillId="3" borderId="10" xfId="0" applyFont="1" applyFill="1" applyBorder="1" applyAlignment="1"/>
    <xf numFmtId="0" fontId="14" fillId="9" borderId="10" xfId="0" applyFont="1" applyFill="1" applyBorder="1"/>
    <xf numFmtId="0" fontId="14" fillId="9" borderId="10" xfId="0" applyFont="1" applyFill="1" applyBorder="1" applyAlignment="1"/>
    <xf numFmtId="0" fontId="11" fillId="9" borderId="10" xfId="0" applyFont="1" applyFill="1" applyBorder="1" applyAlignment="1"/>
    <xf numFmtId="0" fontId="3" fillId="9" borderId="10" xfId="0" applyFont="1" applyFill="1" applyBorder="1"/>
    <xf numFmtId="0" fontId="29" fillId="0" borderId="0" xfId="0" applyFont="1" applyAlignment="1">
      <alignment horizontal="left" vertical="center" indent="2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Alignment="1">
      <alignment horizontal="left" vertical="top"/>
    </xf>
    <xf numFmtId="0" fontId="19" fillId="11" borderId="10" xfId="0" applyFont="1" applyFill="1" applyBorder="1" applyAlignment="1">
      <alignment horizontal="left"/>
    </xf>
    <xf numFmtId="0" fontId="13" fillId="11" borderId="10" xfId="0" applyFont="1" applyFill="1" applyBorder="1" applyAlignment="1">
      <alignment horizontal="left"/>
    </xf>
    <xf numFmtId="0" fontId="30" fillId="0" borderId="0" xfId="4" applyAlignment="1">
      <alignment horizontal="left" vertical="center"/>
    </xf>
    <xf numFmtId="0" fontId="30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3" fillId="11" borderId="13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2" xfId="0" applyFont="1" applyBorder="1" applyAlignment="1">
      <alignment horizontal="right"/>
    </xf>
    <xf numFmtId="169" fontId="0" fillId="8" borderId="0" xfId="0" applyNumberFormat="1" applyFont="1" applyFill="1" applyBorder="1" applyAlignment="1">
      <alignment horizontal="left" vertical="center"/>
    </xf>
    <xf numFmtId="169" fontId="0" fillId="2" borderId="0" xfId="0" applyNumberFormat="1" applyFill="1"/>
    <xf numFmtId="169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9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0" xfId="0" applyNumberFormat="1" applyFont="1" applyFill="1" applyBorder="1" applyAlignment="1"/>
    <xf numFmtId="0" fontId="26" fillId="0" borderId="0" xfId="0" applyNumberFormat="1" applyFont="1"/>
    <xf numFmtId="0" fontId="19" fillId="11" borderId="10" xfId="0" applyNumberFormat="1" applyFont="1" applyFill="1" applyBorder="1" applyAlignment="1"/>
    <xf numFmtId="0" fontId="10" fillId="5" borderId="10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0" xfId="0" applyNumberFormat="1" applyFont="1" applyFill="1" applyBorder="1"/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9" fontId="0" fillId="2" borderId="0" xfId="0" applyNumberFormat="1" applyFill="1"/>
    <xf numFmtId="9" fontId="27" fillId="5" borderId="0" xfId="0" applyNumberFormat="1" applyFont="1" applyFill="1"/>
    <xf numFmtId="9" fontId="0" fillId="0" borderId="0" xfId="0" applyNumberFormat="1"/>
    <xf numFmtId="14" fontId="27" fillId="5" borderId="0" xfId="0" applyNumberFormat="1" applyFont="1" applyFill="1"/>
    <xf numFmtId="0" fontId="0" fillId="10" borderId="11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6" xfId="0" applyFont="1" applyFill="1" applyBorder="1" applyAlignment="1">
      <alignment horizontal="center" vertical="center"/>
    </xf>
    <xf numFmtId="14" fontId="31" fillId="0" borderId="0" xfId="0" applyNumberFormat="1" applyFont="1" applyAlignment="1">
      <alignment horizontal="left" vertical="center" indent="1"/>
    </xf>
    <xf numFmtId="0" fontId="32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20" fillId="9" borderId="10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9" fontId="0" fillId="0" borderId="0" xfId="0" applyNumberFormat="1" applyAlignment="1">
      <alignment horizontal="left" indent="1"/>
    </xf>
    <xf numFmtId="0" fontId="33" fillId="7" borderId="0" xfId="0" applyFont="1" applyFill="1" applyBorder="1" applyAlignment="1">
      <alignment horizontal="left" vertical="center" indent="1"/>
    </xf>
    <xf numFmtId="0" fontId="34" fillId="14" borderId="10" xfId="0" applyNumberFormat="1" applyFont="1" applyFill="1" applyBorder="1" applyAlignment="1">
      <alignment horizontal="left" vertical="center"/>
    </xf>
    <xf numFmtId="0" fontId="34" fillId="14" borderId="0" xfId="0" applyNumberFormat="1" applyFont="1" applyFill="1" applyBorder="1" applyAlignment="1">
      <alignment vertical="center"/>
    </xf>
    <xf numFmtId="0" fontId="35" fillId="9" borderId="0" xfId="0" applyNumberFormat="1" applyFont="1" applyFill="1" applyBorder="1" applyAlignment="1">
      <alignment vertical="center"/>
    </xf>
    <xf numFmtId="0" fontId="36" fillId="11" borderId="10" xfId="0" applyNumberFormat="1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0" fillId="6" borderId="10" xfId="0" applyNumberFormat="1" applyFont="1" applyFill="1" applyBorder="1" applyAlignment="1">
      <alignment horizontal="left" vertical="center" wrapText="1" indent="1"/>
    </xf>
    <xf numFmtId="169" fontId="0" fillId="8" borderId="10" xfId="0" applyNumberFormat="1" applyFont="1" applyFill="1" applyBorder="1" applyAlignment="1">
      <alignment vertical="center"/>
    </xf>
    <xf numFmtId="169" fontId="0" fillId="8" borderId="10" xfId="0" applyNumberFormat="1" applyFont="1" applyFill="1" applyBorder="1" applyAlignment="1">
      <alignment vertical="center" wrapText="1"/>
    </xf>
    <xf numFmtId="14" fontId="0" fillId="10" borderId="10" xfId="0" applyNumberFormat="1" applyFont="1" applyFill="1" applyBorder="1" applyAlignment="1">
      <alignment horizontal="center" vertical="center"/>
    </xf>
    <xf numFmtId="169" fontId="0" fillId="10" borderId="10" xfId="0" applyNumberFormat="1" applyFont="1" applyFill="1" applyBorder="1" applyAlignment="1">
      <alignment vertical="center"/>
    </xf>
    <xf numFmtId="49" fontId="0" fillId="10" borderId="10" xfId="0" applyNumberFormat="1" applyFont="1" applyFill="1" applyBorder="1" applyAlignment="1">
      <alignment horizontal="left" vertical="center" indent="1"/>
    </xf>
    <xf numFmtId="49" fontId="0" fillId="6" borderId="10" xfId="0" applyNumberFormat="1" applyFont="1" applyFill="1" applyBorder="1" applyAlignment="1">
      <alignment horizontal="left" vertical="center" wrapText="1" indent="1"/>
    </xf>
    <xf numFmtId="164" fontId="0" fillId="8" borderId="10" xfId="0" applyNumberFormat="1" applyFont="1" applyFill="1" applyBorder="1" applyAlignment="1">
      <alignment vertical="center"/>
    </xf>
    <xf numFmtId="164" fontId="0" fillId="13" borderId="0" xfId="0" applyNumberFormat="1" applyFill="1" applyAlignment="1">
      <alignment vertical="center"/>
    </xf>
    <xf numFmtId="0" fontId="34" fillId="5" borderId="0" xfId="0" applyNumberFormat="1" applyFont="1" applyFill="1" applyBorder="1" applyAlignment="1">
      <alignment vertical="center"/>
    </xf>
    <xf numFmtId="9" fontId="34" fillId="5" borderId="0" xfId="0" applyNumberFormat="1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166" fontId="8" fillId="8" borderId="10" xfId="1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0" xfId="0" applyNumberFormat="1" applyFont="1" applyFill="1" applyBorder="1" applyAlignment="1">
      <alignment horizontal="left" vertical="center"/>
    </xf>
    <xf numFmtId="0" fontId="37" fillId="3" borderId="1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36" fillId="11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 wrapText="1" indent="1"/>
    </xf>
    <xf numFmtId="169" fontId="0" fillId="8" borderId="10" xfId="0" applyNumberFormat="1" applyFont="1" applyFill="1" applyBorder="1" applyAlignment="1">
      <alignment horizontal="left" vertical="center"/>
    </xf>
    <xf numFmtId="169" fontId="0" fillId="8" borderId="10" xfId="0" applyNumberFormat="1" applyFont="1" applyFill="1" applyBorder="1" applyAlignment="1">
      <alignment horizontal="left" vertical="center" wrapText="1"/>
    </xf>
    <xf numFmtId="1" fontId="0" fillId="4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14" fontId="0" fillId="8" borderId="10" xfId="0" applyNumberFormat="1" applyFont="1" applyFill="1" applyBorder="1" applyAlignment="1">
      <alignment horizontal="center" vertical="center"/>
    </xf>
    <xf numFmtId="9" fontId="0" fillId="8" borderId="10" xfId="1" applyNumberFormat="1" applyFont="1" applyFill="1" applyBorder="1" applyAlignment="1">
      <alignment vertical="center"/>
    </xf>
    <xf numFmtId="0" fontId="14" fillId="9" borderId="0" xfId="0" applyFont="1" applyFill="1" applyBorder="1" applyAlignment="1"/>
    <xf numFmtId="0" fontId="38" fillId="13" borderId="10" xfId="0" applyFont="1" applyFill="1" applyBorder="1" applyAlignment="1">
      <alignment vertical="center"/>
    </xf>
    <xf numFmtId="0" fontId="38" fillId="12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169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1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wrapText="1" indent="1"/>
    </xf>
    <xf numFmtId="0" fontId="38" fillId="13" borderId="10" xfId="0" applyFont="1" applyFill="1" applyBorder="1" applyAlignment="1">
      <alignment horizontal="left" vertical="center"/>
    </xf>
    <xf numFmtId="0" fontId="38" fillId="13" borderId="0" xfId="0" applyNumberFormat="1" applyFont="1" applyFill="1" applyBorder="1" applyAlignment="1">
      <alignment horizontal="center" vertical="center"/>
    </xf>
    <xf numFmtId="0" fontId="30" fillId="0" borderId="0" xfId="4">
      <alignment vertical="center" wrapText="1"/>
    </xf>
    <xf numFmtId="0" fontId="0" fillId="10" borderId="11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8" fontId="25" fillId="0" borderId="8" xfId="0" applyNumberFormat="1" applyFont="1" applyFill="1" applyBorder="1" applyAlignment="1">
      <alignment horizontal="center" vertical="center"/>
    </xf>
    <xf numFmtId="168" fontId="25" fillId="0" borderId="9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5" fontId="17" fillId="2" borderId="0" xfId="0" applyNumberFormat="1" applyFont="1" applyFill="1" applyBorder="1" applyAlignment="1">
      <alignment horizontal="left" vertical="center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0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7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4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/>
    </xf>
    <xf numFmtId="0" fontId="8" fillId="11" borderId="15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5">
    <cellStyle name="Ana Başlık" xfId="2" builtinId="15" customBuiltin="1"/>
    <cellStyle name="İpucu" xfId="4"/>
    <cellStyle name="Normal" xfId="0" builtinId="0" customBuiltin="1"/>
    <cellStyle name="Normal_Kareli Kağıt (birleşik)" xfId="3"/>
    <cellStyle name="Yüzde" xfId="1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69" formatCode="_(@"/>
      <alignment horizontal="left" vertical="bottom" textRotation="0" wrapText="0" indent="1" justifyLastLine="0" shrinkToFit="0" readingOrder="0"/>
    </dxf>
    <dxf>
      <numFmt numFmtId="169" formatCode="_(@"/>
    </dxf>
    <dxf>
      <numFmt numFmtId="169" formatCode="_(@"/>
    </dxf>
    <dxf>
      <numFmt numFmtId="19" formatCode="dd/mm/yy"/>
    </dxf>
    <dxf>
      <numFmt numFmtId="164" formatCode="_-* #,##0.00\ &quot;TL&quot;_-;\-* #,##0.00\ &quot;TL&quot;_-;_-* &quot;-&quot;??\ &quot;TL&quot;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numFmt numFmtId="169" formatCode="_(@"/>
    </dxf>
    <dxf>
      <numFmt numFmtId="169" formatCode="_(@"/>
    </dxf>
    <dxf>
      <numFmt numFmtId="169" formatCode="_(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border outline="0">
        <right style="medium">
          <color theme="0"/>
        </right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4" formatCode="_-* #,##0.00\ &quot;TL&quot;_-;\-* #,##0.00\ &quot;TL&quot;_-;_-* &quot;-&quot;??\ &quot;TL&quot;_-;_-@_-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Bahçe Günlüğü: Temel Tablo" defaultPivotStyle="PivotStyleLight16">
    <tableStyle name="Bahçe Günlüğü: Temel Tablo" pivot="0" count="4">
      <tableStyleElement type="wholeTable" dxfId="55"/>
      <tableStyleElement type="headerRow" dxfId="54"/>
      <tableStyleElement type="totalRow" dxfId="53"/>
      <tableStyleElement type="firstColumn" dxfId="52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Resim 3" title="Çiçek simges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Resim 4" title="Yaprak simgesi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Resim 5" title="Su damlası simgesi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103217</xdr:colOff>
      <xdr:row>7</xdr:row>
      <xdr:rowOff>121835</xdr:rowOff>
    </xdr:to>
    <xdr:pic>
      <xdr:nvPicPr>
        <xdr:cNvPr id="7" name="Resim 6" title="Çiçek çizimi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3</xdr:col>
      <xdr:colOff>1362632</xdr:colOff>
      <xdr:row>7</xdr:row>
      <xdr:rowOff>132421</xdr:rowOff>
    </xdr:to>
    <xdr:pic>
      <xdr:nvPicPr>
        <xdr:cNvPr id="7" name="Resim 6" title="Çiçek çizim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Resim 1" title="Tohum simgesi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306579</xdr:colOff>
      <xdr:row>8</xdr:row>
      <xdr:rowOff>442637</xdr:rowOff>
    </xdr:to>
    <xdr:pic>
      <xdr:nvPicPr>
        <xdr:cNvPr id="3" name="Resim 2" title="Çiçek saksısı simgesi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443568</xdr:colOff>
      <xdr:row>8</xdr:row>
      <xdr:rowOff>442637</xdr:rowOff>
    </xdr:to>
    <xdr:pic>
      <xdr:nvPicPr>
        <xdr:cNvPr id="5" name="Resim 4" title="Yaprak Simgesi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Resim 5" title="Su damlası simgesi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Resim 1" title="Çiçek çizim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Resim 2" title="Araç simgesi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620352</xdr:colOff>
      <xdr:row>6</xdr:row>
      <xdr:rowOff>193548</xdr:rowOff>
    </xdr:to>
    <xdr:pic>
      <xdr:nvPicPr>
        <xdr:cNvPr id="4" name="Resim 3" title="Araç simgesi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Resim 4" title="Çiçek çizim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Resim 5" title="Araç simgesi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Resim 6" title="Araç simgesi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BitkiGünlüğü" displayName="BitkiGünlüğü" ref="B12:N18" totalsRowCount="1" dataDxfId="51">
  <autoFilter ref="B12:N17"/>
  <tableColumns count="13">
    <tableColumn id="1" name="kimlik" totalsRowLabel="toplamlar" dataDxfId="50" totalsRowDxfId="21"/>
    <tableColumn id="2" name="ad" totalsRowFunction="custom" totalsRowDxfId="20">
      <totalsRowFormula>"toplam bitki: "&amp;SUBTOTAL(103,BitkiGünlüğü[ad])</totalsRowFormula>
    </tableColumn>
    <tableColumn id="3" name="tür" dataDxfId="49" totalsRowDxfId="19"/>
    <tableColumn id="4" name="kaynak" dataDxfId="48" totalsRowDxfId="18"/>
    <tableColumn id="5" name="renk" dataDxfId="47" totalsRowDxfId="17"/>
    <tableColumn id="6" name="boyut" dataDxfId="46"/>
    <tableColumn id="7" name="maliyet" totalsRowFunction="sum" dataDxfId="45" totalsRowDxfId="16"/>
    <tableColumn id="8" name="dikildiği tarih" dataDxfId="44" totalsRowDxfId="15"/>
    <tableColumn id="9" name="konum" dataDxfId="43" totalsRowDxfId="14"/>
    <tableColumn id="10" name="toprak" dataDxfId="42" totalsRowDxfId="13"/>
    <tableColumn id="11" name="gübre" dataDxfId="41" totalsRowDxfId="12"/>
    <tableColumn id="12" name="zamanlama" dataDxfId="40" totalsRowDxfId="11"/>
    <tableColumn id="13" name="notlar" dataDxfId="39" totalsRowDxfId="10"/>
  </tableColumns>
  <tableStyleInfo name="Bahçe Günlüğü: Temel Tablo" showFirstColumn="0" showLastColumn="0" showRowStripes="1" showColumnStripes="0"/>
  <extLst>
    <ext xmlns:x14="http://schemas.microsoft.com/office/spreadsheetml/2009/9/main" uri="{504A1905-F514-4f6f-8877-14C23A59335A}">
      <x14:table altText="Bitki Envanteri" altTextSummary="Bitkilerin listesi ve ad, tür, kaynak, renk, boyut, dikim tarihi, konum, toprak, gübre, gübreleme/sulama zamanı ve notlar gibi tek tek bitkilerle ilgili bilgiler."/>
    </ext>
  </extLst>
</table>
</file>

<file path=xl/tables/table2.xml><?xml version="1.0" encoding="utf-8"?>
<table xmlns="http://schemas.openxmlformats.org/spreadsheetml/2006/main" id="5" name="TohumDikimiBaşlangıçGünlüğü" displayName="TohumDikimiBaşlangıçGünlüğü" ref="B12:K18" totalsRowCount="1">
  <autoFilter ref="B12:K17"/>
  <tableColumns count="10">
    <tableColumn id="1" name="kimlik" totalsRowLabel="toplamlar" dataDxfId="38" totalsRowDxfId="9"/>
    <tableColumn id="2" name="tepsi no." dataDxfId="37" totalsRowDxfId="8"/>
    <tableColumn id="3" name="tür" totalsRowFunction="custom" totalsRowDxfId="7">
      <totalsRowFormula>"toplam tohum türü: "&amp;SUBTOTAL(103,TohumDikimiBaşlangıçGünlüğü[tür])</totalsRowFormula>
    </tableColumn>
    <tableColumn id="4" name="kaynak" dataDxfId="36" totalsRowDxfId="6"/>
    <tableColumn id="5" name="çimlenme" dataDxfId="35" totalsRowDxfId="5"/>
    <tableColumn id="6" name="büyüme" dataDxfId="34" totalsRowDxfId="4"/>
    <tableColumn id="7" name="toplam tohum sayısı" totalsRowFunction="sum" dataDxfId="33" totalsRowDxfId="3"/>
    <tableColumn id="8" name="dikim tarihi" dataDxfId="32" totalsRowDxfId="2">
      <calculatedColumnFormula>IFERROR(IF(SUM(TohumDikimiBaşlangıçGünlüğü[[#This Row],[çimlenme]:[büyüme]])&gt;0,IF(TransplantDate&lt;&gt;"",TransplantDate-(TohumDikimiBaşlangıçGünlüğü[[#This Row],[çimlenme]]+TohumDikimiBaşlangıçGünlüğü[[#This Row],[büyüme]])),""),"")</calculatedColumnFormula>
    </tableColumn>
    <tableColumn id="9" name="bakım" dataDxfId="31" totalsRowDxfId="1"/>
    <tableColumn id="10" name="notlar" dataDxfId="30" totalsRowDxfId="0"/>
  </tableColumns>
  <tableStyleInfo name="Bahçe Günlüğü: Temel Tablo" showFirstColumn="0" showLastColumn="0" showRowStripes="1" showColumnStripes="0"/>
  <extLst>
    <ext xmlns:x14="http://schemas.microsoft.com/office/spreadsheetml/2009/9/main" uri="{504A1905-F514-4f6f-8877-14C23A59335A}">
      <x14:table altText="Tohum Dikimi Başlangıç Verileri" altTextSummary="Kimlik, tepsi no, tür, kaynak, çimlenme, büyüme, toplam tohum sayısı, dikim tarihi, bakım ve notlar gibi tohum verilerinin listesi."/>
    </ext>
  </extLst>
</table>
</file>

<file path=xl/tables/table3.xml><?xml version="1.0" encoding="utf-8"?>
<table xmlns="http://schemas.openxmlformats.org/spreadsheetml/2006/main" id="7" name="GörevListesi" displayName="GörevListesi" ref="B10:E15" totalsRowShown="0" tableBorderDxfId="25">
  <autoFilter ref="B10:E15">
    <filterColumn colId="0" hiddenButton="1"/>
    <filterColumn colId="1" hiddenButton="1"/>
    <filterColumn colId="2" hiddenButton="1"/>
    <filterColumn colId="3" hiddenButton="1"/>
  </autoFilter>
  <tableColumns count="4">
    <tableColumn id="1" name="görev" dataDxfId="24"/>
    <tableColumn id="2" name="son tarih" dataDxfId="23"/>
    <tableColumn id="3" name="tamamlanma oranı" dataDxfId="22" dataCellStyle="Yüzde"/>
    <tableColumn id="4" name="bitti mi?">
      <calculatedColumnFormula>IF(GörevListesi[[#This Row],[tamamlanma oranı]]=1,1,IF(ISBLANK(GörevListesi[[#This Row],[son tarih]]),2,IF(TODAY()&gt;GörevListesi[[#This Row],[son tarih]],3,2)))</calculatedColumnFormula>
    </tableColumn>
  </tableColumns>
  <tableStyleInfo name="Bahçe Günlüğü: Temel Tab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10.85546875" customWidth="1"/>
    <col min="3" max="3" width="23.85546875" style="56" customWidth="1"/>
    <col min="4" max="4" width="14.28515625" style="56" customWidth="1"/>
    <col min="5" max="5" width="18.7109375" style="59" customWidth="1"/>
    <col min="6" max="6" width="12.140625" style="56" customWidth="1"/>
    <col min="7" max="7" width="13.28515625" customWidth="1"/>
    <col min="8" max="8" width="10" customWidth="1"/>
    <col min="9" max="9" width="25.28515625" style="20" customWidth="1"/>
    <col min="10" max="10" width="15.42578125" style="56" customWidth="1"/>
    <col min="11" max="11" width="13.85546875" style="56" customWidth="1"/>
    <col min="12" max="12" width="12.42578125" style="56" customWidth="1"/>
    <col min="13" max="13" width="28" style="36" customWidth="1"/>
    <col min="14" max="14" width="24.42578125" style="36" customWidth="1"/>
  </cols>
  <sheetData>
    <row r="1" spans="2:14" ht="12" x14ac:dyDescent="0.2">
      <c r="C1" s="60"/>
      <c r="D1" s="60"/>
      <c r="E1" s="61"/>
      <c r="F1" s="60"/>
      <c r="G1" s="60"/>
      <c r="H1" s="60"/>
      <c r="J1" s="60"/>
      <c r="K1" s="60"/>
      <c r="L1" s="60"/>
      <c r="M1" s="37"/>
      <c r="N1" s="37"/>
    </row>
    <row r="2" spans="2:14" ht="46.5" x14ac:dyDescent="0.7">
      <c r="C2" s="62" t="s">
        <v>3</v>
      </c>
      <c r="D2" s="60"/>
      <c r="E2" s="61"/>
      <c r="F2" s="60"/>
      <c r="G2" s="60"/>
      <c r="H2" s="60"/>
      <c r="J2" s="60"/>
      <c r="K2" s="60"/>
      <c r="L2" s="60"/>
      <c r="M2" s="37"/>
      <c r="N2" s="37"/>
    </row>
    <row r="3" spans="2:14" ht="15" customHeight="1" x14ac:dyDescent="0.2">
      <c r="C3" s="60"/>
      <c r="D3" s="60"/>
      <c r="E3" s="61"/>
      <c r="F3" s="60"/>
      <c r="G3" s="60"/>
      <c r="H3" s="60"/>
      <c r="J3" s="60"/>
      <c r="K3" s="60"/>
      <c r="L3" s="60"/>
      <c r="M3" s="37"/>
      <c r="N3" s="37"/>
    </row>
    <row r="4" spans="2:14" ht="12" x14ac:dyDescent="0.2">
      <c r="C4" s="60"/>
      <c r="D4" s="60"/>
      <c r="E4" s="61"/>
      <c r="F4" s="60"/>
      <c r="G4" s="60"/>
      <c r="H4" s="60"/>
      <c r="J4" s="60"/>
      <c r="K4" s="60"/>
      <c r="L4" s="60"/>
      <c r="M4" s="37"/>
      <c r="N4" s="37"/>
    </row>
    <row r="5" spans="2:14" ht="12" x14ac:dyDescent="0.2">
      <c r="C5" s="60"/>
      <c r="D5" s="60"/>
      <c r="E5" s="61"/>
      <c r="F5" s="60"/>
      <c r="G5" s="60"/>
      <c r="H5" s="60"/>
      <c r="J5" s="60"/>
      <c r="K5" s="60"/>
      <c r="L5" s="60"/>
      <c r="M5" s="37"/>
      <c r="N5" s="37"/>
    </row>
    <row r="6" spans="2:14" ht="12" x14ac:dyDescent="0.2">
      <c r="C6" s="60"/>
      <c r="D6" s="60"/>
      <c r="E6" s="61"/>
      <c r="F6" s="60"/>
      <c r="G6" s="60"/>
      <c r="H6" s="60"/>
      <c r="J6" s="60"/>
      <c r="K6" s="60"/>
      <c r="L6" s="60"/>
      <c r="M6" s="37"/>
      <c r="N6" s="37"/>
    </row>
    <row r="7" spans="2:14" ht="12" x14ac:dyDescent="0.2">
      <c r="C7" s="60"/>
      <c r="D7" s="60"/>
      <c r="E7" s="61"/>
      <c r="F7" s="60"/>
      <c r="G7" s="60"/>
      <c r="H7" s="60"/>
      <c r="J7" s="60"/>
      <c r="K7" s="60"/>
      <c r="L7" s="60"/>
      <c r="M7" s="37"/>
      <c r="N7" s="37"/>
    </row>
    <row r="8" spans="2:14" ht="12" x14ac:dyDescent="0.2">
      <c r="C8" s="60"/>
      <c r="D8" s="60"/>
      <c r="E8" s="61"/>
      <c r="F8" s="60"/>
      <c r="G8" s="60"/>
      <c r="H8" s="60"/>
      <c r="J8" s="60"/>
      <c r="K8" s="60"/>
      <c r="L8" s="60"/>
      <c r="M8" s="37"/>
      <c r="N8" s="37"/>
    </row>
    <row r="9" spans="2:14" ht="39.75" customHeight="1" x14ac:dyDescent="0.2">
      <c r="C9" s="60"/>
      <c r="D9" s="60"/>
      <c r="E9" s="61"/>
      <c r="F9" s="60"/>
      <c r="G9" s="60"/>
      <c r="H9" s="60"/>
      <c r="J9" s="60"/>
      <c r="K9" s="60"/>
      <c r="L9" s="60"/>
      <c r="M9" s="37"/>
      <c r="N9" s="37"/>
    </row>
    <row r="10" spans="2:14" ht="15.75" customHeight="1" x14ac:dyDescent="0.25">
      <c r="C10" s="63" t="s">
        <v>4</v>
      </c>
      <c r="D10" s="64"/>
      <c r="E10" s="61"/>
      <c r="F10" s="60"/>
      <c r="G10" s="60"/>
      <c r="H10" s="60"/>
      <c r="I10" s="87" t="s">
        <v>16</v>
      </c>
      <c r="J10" s="60"/>
      <c r="K10" s="60"/>
      <c r="L10" s="65" t="s">
        <v>23</v>
      </c>
      <c r="M10" s="38"/>
      <c r="N10" s="37"/>
    </row>
    <row r="11" spans="2:14" ht="12" customHeight="1" x14ac:dyDescent="0.2">
      <c r="B11" s="14"/>
      <c r="C11" s="66"/>
      <c r="D11" s="67"/>
      <c r="E11" s="68"/>
      <c r="F11" s="67"/>
      <c r="G11" s="67"/>
      <c r="H11" s="67"/>
      <c r="I11" s="69"/>
      <c r="J11" s="69"/>
      <c r="K11" s="69"/>
      <c r="L11" s="70"/>
      <c r="M11" s="39"/>
      <c r="N11" s="40"/>
    </row>
    <row r="12" spans="2:14" ht="24.75" customHeight="1" x14ac:dyDescent="0.2">
      <c r="B12" s="90" t="s">
        <v>0</v>
      </c>
      <c r="C12" s="91" t="s">
        <v>5</v>
      </c>
      <c r="D12" s="92" t="s">
        <v>7</v>
      </c>
      <c r="E12" s="92" t="s">
        <v>9</v>
      </c>
      <c r="F12" s="92" t="s">
        <v>11</v>
      </c>
      <c r="G12" s="92" t="s">
        <v>13</v>
      </c>
      <c r="H12" s="92" t="s">
        <v>15</v>
      </c>
      <c r="I12" s="93" t="s">
        <v>17</v>
      </c>
      <c r="J12" s="93" t="s">
        <v>19</v>
      </c>
      <c r="K12" s="93" t="s">
        <v>21</v>
      </c>
      <c r="L12" s="94" t="s">
        <v>24</v>
      </c>
      <c r="M12" s="95" t="s">
        <v>26</v>
      </c>
      <c r="N12" s="95" t="s">
        <v>28</v>
      </c>
    </row>
    <row r="13" spans="2:14" ht="32.25" customHeight="1" x14ac:dyDescent="0.2">
      <c r="B13" s="27" t="s">
        <v>1</v>
      </c>
      <c r="C13" s="97" t="s">
        <v>6</v>
      </c>
      <c r="D13" s="97" t="s">
        <v>8</v>
      </c>
      <c r="E13" s="98" t="s">
        <v>10</v>
      </c>
      <c r="F13" s="97" t="s">
        <v>12</v>
      </c>
      <c r="G13" s="97" t="s">
        <v>14</v>
      </c>
      <c r="H13" s="103">
        <v>10</v>
      </c>
      <c r="I13" s="99" t="s">
        <v>18</v>
      </c>
      <c r="J13" s="100" t="s">
        <v>20</v>
      </c>
      <c r="K13" s="101" t="s">
        <v>22</v>
      </c>
      <c r="L13" s="102" t="s">
        <v>25</v>
      </c>
      <c r="M13" s="96" t="s">
        <v>27</v>
      </c>
      <c r="N13" s="96"/>
    </row>
    <row r="14" spans="2:14" ht="32.25" customHeight="1" x14ac:dyDescent="0.2">
      <c r="B14" s="27"/>
      <c r="C14" s="97"/>
      <c r="D14" s="97"/>
      <c r="E14" s="98"/>
      <c r="F14" s="97"/>
      <c r="G14" s="97"/>
      <c r="H14" s="103"/>
      <c r="I14" s="99"/>
      <c r="J14" s="100"/>
      <c r="K14" s="101"/>
      <c r="L14" s="102"/>
      <c r="M14" s="96"/>
      <c r="N14" s="96"/>
    </row>
    <row r="15" spans="2:14" s="15" customFormat="1" ht="32.25" customHeight="1" x14ac:dyDescent="0.2">
      <c r="B15" s="27"/>
      <c r="C15" s="97"/>
      <c r="D15" s="97"/>
      <c r="E15" s="98"/>
      <c r="F15" s="97"/>
      <c r="G15" s="97"/>
      <c r="H15" s="103"/>
      <c r="I15" s="99"/>
      <c r="J15" s="100"/>
      <c r="K15" s="101"/>
      <c r="L15" s="102"/>
      <c r="M15" s="96"/>
      <c r="N15" s="96"/>
    </row>
    <row r="16" spans="2:14" ht="32.25" customHeight="1" x14ac:dyDescent="0.2">
      <c r="B16" s="27"/>
      <c r="C16" s="97"/>
      <c r="D16" s="97"/>
      <c r="E16" s="98"/>
      <c r="F16" s="97"/>
      <c r="G16" s="97"/>
      <c r="H16" s="103"/>
      <c r="I16" s="99"/>
      <c r="J16" s="100"/>
      <c r="K16" s="101"/>
      <c r="L16" s="102"/>
      <c r="M16" s="96"/>
      <c r="N16" s="96"/>
    </row>
    <row r="17" spans="2:14" ht="32.25" customHeight="1" x14ac:dyDescent="0.2">
      <c r="B17" s="27"/>
      <c r="C17" s="97"/>
      <c r="D17" s="97"/>
      <c r="E17" s="98"/>
      <c r="F17" s="97"/>
      <c r="G17" s="97"/>
      <c r="H17" s="103"/>
      <c r="I17" s="99"/>
      <c r="J17" s="100"/>
      <c r="K17" s="101"/>
      <c r="L17" s="102"/>
      <c r="M17" s="96"/>
      <c r="N17" s="96"/>
    </row>
    <row r="18" spans="2:14" ht="32.25" customHeight="1" x14ac:dyDescent="0.2">
      <c r="B18" s="125" t="s">
        <v>2</v>
      </c>
      <c r="C18" s="124" t="str">
        <f>"toplam bitki: "&amp;SUBTOTAL(103,BitkiGünlüğü[ad])</f>
        <v>toplam bitki: 1</v>
      </c>
      <c r="E18" s="56"/>
      <c r="G18" s="15"/>
      <c r="H18" s="104">
        <f>SUBTOTAL(109,BitkiGünlüğü[maliyet])</f>
        <v>10</v>
      </c>
      <c r="L18" s="89"/>
    </row>
    <row r="19" spans="2:14" ht="32.25" customHeight="1" x14ac:dyDescent="0.2">
      <c r="L19" s="89"/>
    </row>
    <row r="20" spans="2:14" ht="32.25" customHeight="1" x14ac:dyDescent="0.2">
      <c r="L20" s="89"/>
    </row>
    <row r="21" spans="2:14" ht="32.25" customHeight="1" x14ac:dyDescent="0.2">
      <c r="L21" s="89"/>
    </row>
    <row r="22" spans="2:14" ht="32.25" customHeight="1" x14ac:dyDescent="0.2">
      <c r="L22" s="89"/>
    </row>
    <row r="23" spans="2:14" ht="32.25" customHeight="1" x14ac:dyDescent="0.2">
      <c r="L23" s="89"/>
    </row>
    <row r="24" spans="2:14" ht="32.25" customHeight="1" x14ac:dyDescent="0.2">
      <c r="L24" s="89"/>
    </row>
    <row r="25" spans="2:14" ht="32.25" customHeight="1" x14ac:dyDescent="0.2">
      <c r="L25" s="89"/>
    </row>
    <row r="26" spans="2:14" ht="32.25" customHeight="1" x14ac:dyDescent="0.2">
      <c r="L26" s="89"/>
    </row>
    <row r="27" spans="2:14" ht="32.25" customHeight="1" x14ac:dyDescent="0.2">
      <c r="L27" s="89"/>
    </row>
    <row r="28" spans="2:14" ht="32.25" customHeight="1" x14ac:dyDescent="0.2">
      <c r="L28" s="89"/>
    </row>
    <row r="29" spans="2:14" ht="32.25" customHeight="1" x14ac:dyDescent="0.2">
      <c r="L29" s="89"/>
    </row>
    <row r="30" spans="2:14" ht="32.25" customHeight="1" x14ac:dyDescent="0.2">
      <c r="L30" s="89"/>
    </row>
    <row r="31" spans="2:14" ht="32.25" customHeight="1" x14ac:dyDescent="0.2">
      <c r="L31" s="89"/>
    </row>
    <row r="32" spans="2:14" ht="32.25" customHeight="1" x14ac:dyDescent="0.2">
      <c r="L32" s="89"/>
    </row>
    <row r="33" spans="12:12" ht="32.25" customHeight="1" x14ac:dyDescent="0.2">
      <c r="L33" s="89"/>
    </row>
    <row r="34" spans="12:12" ht="32.25" customHeight="1" x14ac:dyDescent="0.2">
      <c r="L34" s="89"/>
    </row>
    <row r="35" spans="12:12" ht="32.25" customHeight="1" x14ac:dyDescent="0.2">
      <c r="L35" s="89"/>
    </row>
    <row r="36" spans="12:12" ht="32.25" customHeight="1" x14ac:dyDescent="0.2">
      <c r="L36" s="89"/>
    </row>
    <row r="37" spans="12:12" ht="32.25" customHeight="1" x14ac:dyDescent="0.2">
      <c r="L37" s="89"/>
    </row>
    <row r="38" spans="12:12" ht="32.25" customHeight="1" x14ac:dyDescent="0.2">
      <c r="L38" s="89"/>
    </row>
    <row r="39" spans="12:12" ht="32.25" customHeight="1" x14ac:dyDescent="0.2">
      <c r="L39" s="89"/>
    </row>
    <row r="40" spans="12:12" ht="32.25" customHeight="1" x14ac:dyDescent="0.2">
      <c r="L40" s="89"/>
    </row>
    <row r="41" spans="12:12" ht="32.25" customHeight="1" x14ac:dyDescent="0.2">
      <c r="L41" s="89"/>
    </row>
    <row r="42" spans="12:12" ht="32.25" customHeight="1" x14ac:dyDescent="0.2">
      <c r="L42" s="89"/>
    </row>
    <row r="43" spans="12:12" ht="32.25" customHeight="1" x14ac:dyDescent="0.2">
      <c r="L43" s="89"/>
    </row>
    <row r="44" spans="12:12" ht="32.25" customHeight="1" x14ac:dyDescent="0.2">
      <c r="L44" s="89"/>
    </row>
    <row r="45" spans="12:12" ht="32.25" customHeight="1" x14ac:dyDescent="0.2">
      <c r="L45" s="89"/>
    </row>
    <row r="46" spans="12:12" ht="32.25" customHeight="1" x14ac:dyDescent="0.2">
      <c r="L46" s="89"/>
    </row>
    <row r="47" spans="12:12" ht="32.25" customHeight="1" x14ac:dyDescent="0.2">
      <c r="L47" s="89"/>
    </row>
    <row r="48" spans="12:12" ht="32.25" customHeight="1" x14ac:dyDescent="0.2">
      <c r="L48" s="89"/>
    </row>
    <row r="49" spans="12:12" ht="32.25" customHeight="1" x14ac:dyDescent="0.2">
      <c r="L49" s="89"/>
    </row>
    <row r="50" spans="12:12" ht="32.25" customHeight="1" x14ac:dyDescent="0.2">
      <c r="L50" s="89"/>
    </row>
    <row r="51" spans="12:12" ht="32.25" customHeight="1" x14ac:dyDescent="0.2">
      <c r="L51" s="89"/>
    </row>
    <row r="52" spans="12:12" ht="32.25" customHeight="1" x14ac:dyDescent="0.2">
      <c r="L52" s="89"/>
    </row>
    <row r="53" spans="12:12" ht="32.25" customHeight="1" x14ac:dyDescent="0.2">
      <c r="L53" s="89"/>
    </row>
    <row r="54" spans="12:12" ht="32.25" customHeight="1" x14ac:dyDescent="0.2">
      <c r="L54" s="89"/>
    </row>
    <row r="55" spans="12:12" ht="32.25" customHeight="1" x14ac:dyDescent="0.2">
      <c r="L55" s="89"/>
    </row>
    <row r="56" spans="12:12" ht="32.25" customHeight="1" x14ac:dyDescent="0.2">
      <c r="L56" s="89"/>
    </row>
    <row r="57" spans="12:12" ht="32.25" customHeight="1" x14ac:dyDescent="0.2">
      <c r="L57" s="89"/>
    </row>
    <row r="58" spans="12:12" ht="32.25" customHeight="1" x14ac:dyDescent="0.2">
      <c r="L58" s="89"/>
    </row>
    <row r="59" spans="12:12" ht="32.25" customHeight="1" x14ac:dyDescent="0.2">
      <c r="L59" s="89"/>
    </row>
    <row r="60" spans="12:12" ht="32.25" customHeight="1" x14ac:dyDescent="0.2">
      <c r="L60" s="89"/>
    </row>
    <row r="61" spans="12:12" ht="32.25" customHeight="1" x14ac:dyDescent="0.2">
      <c r="L61" s="89"/>
    </row>
    <row r="62" spans="12:12" ht="32.25" customHeight="1" x14ac:dyDescent="0.2">
      <c r="L62" s="89"/>
    </row>
    <row r="63" spans="12:12" ht="32.25" customHeight="1" x14ac:dyDescent="0.2">
      <c r="L63" s="89"/>
    </row>
    <row r="64" spans="12:12" ht="32.25" customHeight="1" x14ac:dyDescent="0.2">
      <c r="L64" s="89"/>
    </row>
    <row r="65" spans="12:12" ht="32.25" customHeight="1" x14ac:dyDescent="0.2">
      <c r="L65" s="89"/>
    </row>
    <row r="66" spans="12:12" ht="32.25" customHeight="1" x14ac:dyDescent="0.2">
      <c r="L66" s="89"/>
    </row>
    <row r="67" spans="12:12" ht="32.25" customHeight="1" x14ac:dyDescent="0.2">
      <c r="L67" s="89"/>
    </row>
    <row r="68" spans="12:12" ht="32.25" customHeight="1" x14ac:dyDescent="0.2">
      <c r="L68" s="89"/>
    </row>
    <row r="69" spans="12:12" ht="32.25" customHeight="1" x14ac:dyDescent="0.2">
      <c r="L69" s="89"/>
    </row>
    <row r="70" spans="12:12" ht="32.25" customHeight="1" x14ac:dyDescent="0.2">
      <c r="L70" s="89"/>
    </row>
    <row r="71" spans="12:12" ht="32.25" customHeight="1" x14ac:dyDescent="0.2">
      <c r="L71" s="89"/>
    </row>
    <row r="72" spans="12:12" ht="32.25" customHeight="1" x14ac:dyDescent="0.2">
      <c r="L72" s="89"/>
    </row>
    <row r="73" spans="12:12" ht="32.25" customHeight="1" x14ac:dyDescent="0.2">
      <c r="L73" s="89"/>
    </row>
    <row r="74" spans="12:12" ht="32.25" customHeight="1" x14ac:dyDescent="0.2">
      <c r="L74" s="89"/>
    </row>
    <row r="75" spans="12:12" ht="32.25" customHeight="1" x14ac:dyDescent="0.2">
      <c r="L75" s="89"/>
    </row>
    <row r="76" spans="12:12" ht="32.25" customHeight="1" x14ac:dyDescent="0.2">
      <c r="L76" s="89"/>
    </row>
    <row r="77" spans="12:12" ht="32.25" customHeight="1" x14ac:dyDescent="0.2">
      <c r="L77" s="89"/>
    </row>
    <row r="78" spans="12:12" ht="32.25" customHeight="1" x14ac:dyDescent="0.2">
      <c r="L78" s="89"/>
    </row>
    <row r="79" spans="12:12" ht="32.25" customHeight="1" x14ac:dyDescent="0.2">
      <c r="L79" s="89"/>
    </row>
    <row r="80" spans="12:12" ht="32.25" customHeight="1" x14ac:dyDescent="0.2">
      <c r="L80" s="89"/>
    </row>
    <row r="81" spans="12:12" ht="32.25" customHeight="1" x14ac:dyDescent="0.2">
      <c r="L81" s="89"/>
    </row>
    <row r="82" spans="12:12" ht="32.25" customHeight="1" x14ac:dyDescent="0.2">
      <c r="L82" s="89"/>
    </row>
    <row r="83" spans="12:12" ht="32.25" customHeight="1" x14ac:dyDescent="0.2">
      <c r="L83" s="89"/>
    </row>
    <row r="84" spans="12:12" ht="32.25" customHeight="1" x14ac:dyDescent="0.2">
      <c r="L84" s="89"/>
    </row>
    <row r="85" spans="12:12" ht="32.25" customHeight="1" x14ac:dyDescent="0.2">
      <c r="L85" s="89"/>
    </row>
    <row r="86" spans="12:12" ht="32.25" customHeight="1" x14ac:dyDescent="0.2">
      <c r="L86" s="89"/>
    </row>
    <row r="87" spans="12:12" ht="32.25" customHeight="1" x14ac:dyDescent="0.2">
      <c r="L87" s="89"/>
    </row>
    <row r="88" spans="12:12" ht="32.25" customHeight="1" x14ac:dyDescent="0.2">
      <c r="L88" s="89"/>
    </row>
    <row r="89" spans="12:12" ht="32.25" customHeight="1" x14ac:dyDescent="0.2">
      <c r="L89" s="89"/>
    </row>
    <row r="90" spans="12:12" ht="32.25" customHeight="1" x14ac:dyDescent="0.2">
      <c r="L90" s="89"/>
    </row>
    <row r="91" spans="12:12" ht="32.25" customHeight="1" x14ac:dyDescent="0.2">
      <c r="L91" s="89"/>
    </row>
  </sheetData>
  <dataValidations count="1">
    <dataValidation type="list" allowBlank="1" sqref="D13:D17">
      <formula1>"Çok Yıllık, İki Yıllık, Yıllık"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paperSize="9" scale="72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12.7109375" customWidth="1"/>
    <col min="3" max="3" width="17.140625" customWidth="1"/>
    <col min="4" max="4" width="24.42578125" style="56" customWidth="1"/>
    <col min="5" max="5" width="17.42578125" style="59" customWidth="1"/>
    <col min="6" max="6" width="17.5703125" customWidth="1"/>
    <col min="7" max="7" width="18.28515625" customWidth="1"/>
    <col min="8" max="8" width="25.42578125" customWidth="1"/>
    <col min="9" max="9" width="17.140625" style="20" customWidth="1"/>
    <col min="10" max="10" width="30" style="36" customWidth="1"/>
    <col min="11" max="11" width="25.42578125" style="36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60"/>
      <c r="E1" s="61"/>
      <c r="J1" s="37"/>
      <c r="K1" s="37"/>
    </row>
    <row r="2" spans="2:11" ht="62.25" customHeight="1" x14ac:dyDescent="0.7">
      <c r="D2" s="71" t="s">
        <v>32</v>
      </c>
      <c r="E2" s="61"/>
      <c r="H2" s="1"/>
      <c r="I2" s="85"/>
      <c r="J2" s="84" t="s">
        <v>41</v>
      </c>
      <c r="K2" s="45"/>
    </row>
    <row r="3" spans="2:11" ht="15" customHeight="1" x14ac:dyDescent="0.2">
      <c r="D3" s="72" t="s">
        <v>33</v>
      </c>
      <c r="E3" s="73"/>
      <c r="G3" s="83" t="s">
        <v>18</v>
      </c>
      <c r="J3" s="44"/>
      <c r="K3" s="44"/>
    </row>
    <row r="4" spans="2:11" ht="12" x14ac:dyDescent="0.2">
      <c r="D4" s="74"/>
      <c r="E4" s="61"/>
      <c r="J4" s="44"/>
      <c r="K4" s="44"/>
    </row>
    <row r="5" spans="2:11" ht="12" x14ac:dyDescent="0.2">
      <c r="D5" s="60"/>
      <c r="E5" s="61"/>
      <c r="J5" s="37"/>
      <c r="K5" s="37"/>
    </row>
    <row r="6" spans="2:11" ht="12" x14ac:dyDescent="0.2">
      <c r="D6" s="60"/>
      <c r="E6" s="61"/>
      <c r="J6" s="37"/>
      <c r="K6" s="37"/>
    </row>
    <row r="7" spans="2:11" ht="12" x14ac:dyDescent="0.2">
      <c r="D7" s="60"/>
      <c r="E7" s="61"/>
      <c r="J7" s="37"/>
      <c r="K7" s="37"/>
    </row>
    <row r="8" spans="2:11" ht="12" x14ac:dyDescent="0.2">
      <c r="D8" s="60"/>
      <c r="E8" s="61"/>
      <c r="J8" s="37"/>
      <c r="K8" s="37"/>
    </row>
    <row r="9" spans="2:11" s="11" customFormat="1" ht="39.75" customHeight="1" x14ac:dyDescent="0.2">
      <c r="D9" s="75"/>
      <c r="E9" s="75"/>
      <c r="H9" s="12"/>
      <c r="I9" s="86"/>
      <c r="J9" s="41"/>
      <c r="K9" s="41"/>
    </row>
    <row r="10" spans="2:11" ht="15.75" customHeight="1" x14ac:dyDescent="0.25">
      <c r="C10" s="25" t="s">
        <v>30</v>
      </c>
      <c r="D10" s="60"/>
      <c r="E10" s="61"/>
      <c r="F10" s="29" t="s">
        <v>36</v>
      </c>
      <c r="H10" s="26" t="s">
        <v>16</v>
      </c>
      <c r="J10" s="42" t="s">
        <v>42</v>
      </c>
      <c r="K10" s="37"/>
    </row>
    <row r="11" spans="2:11" ht="12" customHeight="1" x14ac:dyDescent="0.2">
      <c r="B11" s="14"/>
      <c r="C11" s="28"/>
      <c r="D11" s="67"/>
      <c r="E11" s="68"/>
      <c r="F11" s="30"/>
      <c r="G11" s="23"/>
      <c r="H11" s="31"/>
      <c r="I11" s="31"/>
      <c r="J11" s="43"/>
      <c r="K11" s="40"/>
    </row>
    <row r="12" spans="2:11" ht="25.5" customHeight="1" x14ac:dyDescent="0.2">
      <c r="B12" s="90" t="s">
        <v>0</v>
      </c>
      <c r="C12" s="110" t="s">
        <v>31</v>
      </c>
      <c r="D12" s="111" t="s">
        <v>7</v>
      </c>
      <c r="E12" s="111" t="s">
        <v>9</v>
      </c>
      <c r="F12" s="112" t="s">
        <v>37</v>
      </c>
      <c r="G12" s="113" t="s">
        <v>38</v>
      </c>
      <c r="H12" s="114" t="s">
        <v>39</v>
      </c>
      <c r="I12" s="114" t="s">
        <v>40</v>
      </c>
      <c r="J12" s="115" t="s">
        <v>43</v>
      </c>
      <c r="K12" s="95" t="s">
        <v>28</v>
      </c>
    </row>
    <row r="13" spans="2:11" ht="33" customHeight="1" x14ac:dyDescent="0.2">
      <c r="B13" s="27" t="s">
        <v>29</v>
      </c>
      <c r="C13" s="109">
        <v>1</v>
      </c>
      <c r="D13" s="117" t="s">
        <v>34</v>
      </c>
      <c r="E13" s="118" t="s">
        <v>35</v>
      </c>
      <c r="F13" s="119">
        <v>8</v>
      </c>
      <c r="G13" s="119">
        <f>7*7</f>
        <v>49</v>
      </c>
      <c r="H13" s="120">
        <v>10</v>
      </c>
      <c r="I13" s="99" t="str">
        <f>IFERROR(IF(SUM(TohumDikimiBaşlangıçGünlüğü[[#This Row],[çimlenme]:[büyüme]])&gt;0,IF(TransplantDate&lt;&gt;"",TransplantDate-(TohumDikimiBaşlangıçGünlüğü[[#This Row],[çimlenme]]+TohumDikimiBaşlangıçGünlüğü[[#This Row],[büyüme]])),""),"")</f>
        <v/>
      </c>
      <c r="J13" s="116" t="s">
        <v>44</v>
      </c>
      <c r="K13" s="116"/>
    </row>
    <row r="14" spans="2:11" ht="33" customHeight="1" x14ac:dyDescent="0.2">
      <c r="B14" s="27"/>
      <c r="C14" s="109"/>
      <c r="D14" s="117"/>
      <c r="E14" s="118"/>
      <c r="F14" s="119"/>
      <c r="G14" s="119"/>
      <c r="H14" s="120"/>
      <c r="I14" s="99" t="str">
        <f>IFERROR(IF(SUM(TohumDikimiBaşlangıçGünlüğü[[#This Row],[çimlenme]:[büyüme]])&gt;0,IF(TransplantDate&lt;&gt;"",TransplantDate-(TohumDikimiBaşlangıçGünlüğü[[#This Row],[çimlenme]]+TohumDikimiBaşlangıçGünlüğü[[#This Row],[büyüme]])),""),"")</f>
        <v/>
      </c>
      <c r="J14" s="116"/>
      <c r="K14" s="116"/>
    </row>
    <row r="15" spans="2:11" ht="33" customHeight="1" x14ac:dyDescent="0.2">
      <c r="B15" s="27"/>
      <c r="C15" s="109"/>
      <c r="D15" s="117"/>
      <c r="E15" s="118"/>
      <c r="F15" s="119"/>
      <c r="G15" s="119"/>
      <c r="H15" s="120"/>
      <c r="I15" s="99" t="str">
        <f>IFERROR(IF(SUM(TohumDikimiBaşlangıçGünlüğü[[#This Row],[çimlenme]:[büyüme]])&gt;0,IF(TransplantDate&lt;&gt;"",TransplantDate-(TohumDikimiBaşlangıçGünlüğü[[#This Row],[çimlenme]]+TohumDikimiBaşlangıçGünlüğü[[#This Row],[büyüme]])),""),"")</f>
        <v/>
      </c>
      <c r="J15" s="116"/>
      <c r="K15" s="116"/>
    </row>
    <row r="16" spans="2:11" ht="33" customHeight="1" x14ac:dyDescent="0.2">
      <c r="B16" s="27"/>
      <c r="C16" s="109"/>
      <c r="D16" s="117"/>
      <c r="E16" s="118"/>
      <c r="F16" s="119"/>
      <c r="G16" s="119"/>
      <c r="H16" s="120"/>
      <c r="I16" s="99" t="str">
        <f>IFERROR(IF(SUM(TohumDikimiBaşlangıçGünlüğü[[#This Row],[çimlenme]:[büyüme]])&gt;0,IF(TransplantDate&lt;&gt;"",TransplantDate-(TohumDikimiBaşlangıçGünlüğü[[#This Row],[çimlenme]]+TohumDikimiBaşlangıçGünlüğü[[#This Row],[büyüme]])),""),"")</f>
        <v/>
      </c>
      <c r="J16" s="116"/>
      <c r="K16" s="116"/>
    </row>
    <row r="17" spans="2:11" ht="33" customHeight="1" x14ac:dyDescent="0.2">
      <c r="B17" s="27"/>
      <c r="C17" s="109"/>
      <c r="D17" s="117"/>
      <c r="E17" s="118"/>
      <c r="F17" s="119"/>
      <c r="G17" s="119"/>
      <c r="H17" s="120"/>
      <c r="I17" s="99" t="str">
        <f>IFERROR(IF(SUM(TohumDikimiBaşlangıçGünlüğü[[#This Row],[çimlenme]:[büyüme]])&gt;0,IF(TransplantDate&lt;&gt;"",TransplantDate-(TohumDikimiBaşlangıçGünlüğü[[#This Row],[çimlenme]]+TohumDikimiBaşlangıçGünlüğü[[#This Row],[büyüme]])),""),"")</f>
        <v/>
      </c>
      <c r="J17" s="116"/>
      <c r="K17" s="116"/>
    </row>
    <row r="18" spans="2:11" ht="33" customHeight="1" x14ac:dyDescent="0.2">
      <c r="B18" s="125" t="s">
        <v>2</v>
      </c>
      <c r="C18" s="126"/>
      <c r="D18" s="131" t="str">
        <f>"toplam tohum türü: "&amp;SUBTOTAL(103,TohumDikimiBaşlangıçGünlüğü[tür])</f>
        <v>toplam tohum türü: 1</v>
      </c>
      <c r="E18" s="127"/>
      <c r="F18" s="128"/>
      <c r="G18" s="128"/>
      <c r="H18" s="132">
        <f>SUBTOTAL(109,TohumDikimiBaşlangıçGünlüğü[toplam tohum sayısı])</f>
        <v>10</v>
      </c>
      <c r="I18" s="129"/>
      <c r="K18" s="130"/>
    </row>
  </sheetData>
  <printOptions horizontalCentered="1"/>
  <pageMargins left="0.196850393700787" right="0.196850393700787" top="0.39370078740157499" bottom="0.39370078740157499" header="0.39370078740157499" footer="0.39370078740157499"/>
  <pageSetup paperSize="9" scale="77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3.5703125" style="55" customWidth="1"/>
    <col min="3" max="3" width="16.42578125" style="46" customWidth="1"/>
    <col min="4" max="4" width="19.7109375" style="76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47"/>
      <c r="D1" s="47"/>
    </row>
    <row r="2" spans="1:15" ht="47.25" customHeight="1" x14ac:dyDescent="0.7">
      <c r="B2" s="47"/>
      <c r="C2" s="88" t="s">
        <v>52</v>
      </c>
      <c r="D2" s="47"/>
      <c r="G2" s="20"/>
      <c r="I2" s="133" t="s">
        <v>57</v>
      </c>
      <c r="J2" s="133"/>
      <c r="K2" s="133"/>
      <c r="L2" s="133"/>
      <c r="M2" s="133"/>
      <c r="N2" s="133"/>
      <c r="O2" s="133"/>
    </row>
    <row r="3" spans="1:15" ht="19.5" customHeight="1" x14ac:dyDescent="0.2">
      <c r="B3" s="47"/>
      <c r="D3" s="47"/>
      <c r="I3" s="133"/>
      <c r="J3" s="133"/>
      <c r="K3" s="133"/>
      <c r="L3" s="133"/>
      <c r="M3" s="133"/>
      <c r="N3" s="133"/>
      <c r="O3" s="133"/>
    </row>
    <row r="4" spans="1:15" ht="19.5" customHeight="1" x14ac:dyDescent="0.2">
      <c r="B4" s="47"/>
      <c r="D4" s="47"/>
    </row>
    <row r="5" spans="1:15" ht="19.5" customHeight="1" x14ac:dyDescent="0.2">
      <c r="B5" s="47"/>
      <c r="D5" s="47"/>
    </row>
    <row r="6" spans="1:15" ht="19.5" customHeight="1" x14ac:dyDescent="0.2">
      <c r="B6" s="47"/>
      <c r="D6" s="47"/>
    </row>
    <row r="7" spans="1:15" ht="19.5" customHeight="1" x14ac:dyDescent="0.2">
      <c r="B7" s="47"/>
      <c r="D7" s="47"/>
    </row>
    <row r="8" spans="1:15" s="7" customFormat="1" ht="15.75" customHeight="1" x14ac:dyDescent="0.25">
      <c r="B8" s="57" t="s">
        <v>45</v>
      </c>
      <c r="C8" s="46"/>
      <c r="D8" s="47"/>
      <c r="F8" s="26" t="s">
        <v>56</v>
      </c>
      <c r="G8" s="13"/>
      <c r="H8"/>
      <c r="I8" s="139" t="s">
        <v>58</v>
      </c>
      <c r="J8" s="139"/>
      <c r="K8" s="139"/>
      <c r="L8" s="139"/>
      <c r="M8" s="139"/>
      <c r="N8" s="138">
        <v>2014</v>
      </c>
      <c r="O8" s="138"/>
    </row>
    <row r="9" spans="1:15" s="7" customFormat="1" ht="14.25" customHeight="1" x14ac:dyDescent="0.2">
      <c r="B9" s="58"/>
      <c r="C9" s="79"/>
      <c r="D9" s="77"/>
      <c r="E9" s="24"/>
      <c r="F9" s="32"/>
      <c r="G9" s="22"/>
      <c r="H9"/>
      <c r="I9" s="139"/>
      <c r="J9" s="139"/>
      <c r="K9" s="139"/>
      <c r="L9" s="139"/>
      <c r="M9" s="139"/>
      <c r="N9" s="138"/>
      <c r="O9" s="138"/>
    </row>
    <row r="10" spans="1:15" s="9" customFormat="1" ht="26.25" customHeight="1" x14ac:dyDescent="0.25">
      <c r="A10" s="8"/>
      <c r="B10" s="105" t="s">
        <v>46</v>
      </c>
      <c r="C10" s="106" t="s">
        <v>53</v>
      </c>
      <c r="D10" s="106" t="s">
        <v>54</v>
      </c>
      <c r="E10" s="107" t="s">
        <v>55</v>
      </c>
      <c r="F10" s="123"/>
      <c r="G10" s="16"/>
      <c r="H10" s="21"/>
      <c r="I10" s="17" t="s">
        <v>63</v>
      </c>
      <c r="J10" s="17" t="s">
        <v>64</v>
      </c>
      <c r="K10" s="17" t="s">
        <v>65</v>
      </c>
      <c r="L10" s="17" t="s">
        <v>69</v>
      </c>
      <c r="M10" s="17" t="s">
        <v>66</v>
      </c>
      <c r="N10" s="82" t="s">
        <v>67</v>
      </c>
      <c r="O10" s="82" t="s">
        <v>68</v>
      </c>
    </row>
    <row r="11" spans="1:15" ht="25.5" customHeight="1" x14ac:dyDescent="0.2">
      <c r="B11" s="54" t="s">
        <v>47</v>
      </c>
      <c r="C11" s="121" t="s">
        <v>18</v>
      </c>
      <c r="D11" s="122">
        <v>1</v>
      </c>
      <c r="E11" s="108">
        <f ca="1">IF(GörevListesi[[#This Row],[tamamlanma oranı]]=1,1,IF(ISBLANK(GörevListesi[[#This Row],[son tarih]]),2,IF(TODAY()&gt;GörevListesi[[#This Row],[son tarih]],3,2)))</f>
        <v>1</v>
      </c>
      <c r="F11" s="140"/>
      <c r="G11" s="140"/>
      <c r="I11" s="136">
        <f>IF(DAY(WEEKDAY(DATE(TakvimYılı,TakvimAyı,1)))=1,DATE(TakvimYılı,TakvimAyı,1)-WEEKDAY(DATE(TakvimYılı,TakvimAyı,1))-5,DATE(TakvimYılı,TakvimAyı,1)-WEEKDAY(DATE(TakvimYılı,TakvimAyı,1))+2)</f>
        <v>41848</v>
      </c>
      <c r="J11" s="136">
        <f>IF(DAY(WEEKDAY(DATE(TakvimYılı,TakvimAyı,1)))=1,DATE(TakvimYılı,TakvimAyı,1)-WEEKDAY(DATE(TakvimYılı,TakvimAyı,1))-4,DATE(TakvimYılı,TakvimAyı,1)-WEEKDAY(DATE(TakvimYılı,TakvimAyı,1))+3)</f>
        <v>41849</v>
      </c>
      <c r="K11" s="136">
        <f>IF(DAY(WEEKDAY(DATE(TakvimYılı,TakvimAyı,1)))=1,DATE(TakvimYılı,TakvimAyı,1)-WEEKDAY(DATE(TakvimYılı,TakvimAyı,1))-3,DATE(TakvimYılı,TakvimAyı,1)-WEEKDAY(DATE(TakvimYılı,TakvimAyı,1))+4)</f>
        <v>41850</v>
      </c>
      <c r="L11" s="136">
        <f>IF(DAY(WEEKDAY(DATE(TakvimYılı,TakvimAyı,1)))=1,DATE(TakvimYılı,TakvimAyı,1)-WEEKDAY(DATE(TakvimYılı,TakvimAyı,1))-2,DATE(TakvimYılı,TakvimAyı,1)-WEEKDAY(DATE(TakvimYılı,TakvimAyı,1))+5)</f>
        <v>41851</v>
      </c>
      <c r="M11" s="136">
        <f>IF(DAY(WEEKDAY(DATE(TakvimYılı,TakvimAyı,1)))=1,DATE(TakvimYılı,TakvimAyı,1)-WEEKDAY(DATE(TakvimYılı,TakvimAyı,1))-1,DATE(TakvimYılı,TakvimAyı,1)-WEEKDAY(DATE(TakvimYılı,TakvimAyı,1))+6)</f>
        <v>41852</v>
      </c>
      <c r="N11" s="136">
        <f>IF(DAY(WEEKDAY(DATE(TakvimYılı,TakvimAyı,1)))=1,DATE(TakvimYılı,TakvimAyı,1)-WEEKDAY(DATE(TakvimYılı,TakvimAyı,1)),DATE(TakvimYılı,TakvimAyı,1)-WEEKDAY(DATE(TakvimYılı,TakvimAyı,1))+7)</f>
        <v>41853</v>
      </c>
      <c r="O11" s="136">
        <f>IF(DAY(WEEKDAY(DATE(TakvimYılı,TakvimAyı,1)))=1,DATE(TakvimYılı,TakvimAyı,1)-WEEKDAY(DATE(TakvimYılı,TakvimAyı,1))+1,DATE(TakvimYılı,TakvimAyı,1)-WEEKDAY(DATE(TakvimYılı,TakvimAyı,1))+8)</f>
        <v>41854</v>
      </c>
    </row>
    <row r="12" spans="1:15" ht="25.5" customHeight="1" x14ac:dyDescent="0.2">
      <c r="B12" s="54" t="s">
        <v>48</v>
      </c>
      <c r="C12" s="121" t="s">
        <v>18</v>
      </c>
      <c r="D12" s="122">
        <v>1</v>
      </c>
      <c r="E12" s="108">
        <f ca="1">IF(GörevListesi[[#This Row],[tamamlanma oranı]]=1,1,IF(ISBLANK(GörevListesi[[#This Row],[son tarih]]),2,IF(TODAY()&gt;GörevListesi[[#This Row],[son tarih]],3,2)))</f>
        <v>1</v>
      </c>
      <c r="F12" s="135"/>
      <c r="G12" s="135"/>
      <c r="I12" s="137" t="e">
        <f>IF(DAY(JanSun1)=1,JanSun1-6,JanSun1+1)</f>
        <v>#NAME?</v>
      </c>
      <c r="J12" s="137" t="e">
        <f>IF(DAY(JanSun1)=1,JanSun1-5,JanSun1+2)</f>
        <v>#NAME?</v>
      </c>
      <c r="K12" s="137" t="e">
        <f>IF(DAY(JanSun1)=1,JanSun1-5,JanSun1+2)</f>
        <v>#NAME?</v>
      </c>
      <c r="L12" s="137" t="e">
        <f>IF(DAY(JanSun1)=1,JanSun1-5,JanSun1+2)</f>
        <v>#NAME?</v>
      </c>
      <c r="M12" s="137" t="e">
        <f>IF(DAY(JanSun1)=1,JanSun1-5,JanSun1+2)</f>
        <v>#NAME?</v>
      </c>
      <c r="N12" s="137" t="e">
        <f>IF(DAY(JanSun1)=1,JanSun1-5,JanSun1+2)</f>
        <v>#NAME?</v>
      </c>
      <c r="O12" s="137" t="e">
        <f>IF(DAY(JanSun1)=1,JanSun1-5,JanSun1+2)</f>
        <v>#NAME?</v>
      </c>
    </row>
    <row r="13" spans="1:15" ht="25.5" customHeight="1" x14ac:dyDescent="0.2">
      <c r="B13" s="54" t="s">
        <v>49</v>
      </c>
      <c r="C13" s="121" t="s">
        <v>18</v>
      </c>
      <c r="D13" s="122">
        <v>1</v>
      </c>
      <c r="E13" s="108">
        <f ca="1">IF(GörevListesi[[#This Row],[tamamlanma oranı]]=1,1,IF(ISBLANK(GörevListesi[[#This Row],[son tarih]]),2,IF(TODAY()&gt;GörevListesi[[#This Row],[son tarih]],3,2)))</f>
        <v>1</v>
      </c>
      <c r="F13" s="135"/>
      <c r="G13" s="135"/>
      <c r="I13" s="136">
        <f>IF(DAY(WEEKDAY(DATE(TakvimYılı,TakvimAyı,1)))=1,DATE(TakvimYılı,TakvimAyı,1)-WEEKDAY(DATE(TakvimYılı,TakvimAyı,1))+2,DATE(TakvimYılı,TakvimAyı,1)-WEEKDAY(DATE(TakvimYılı,TakvimAyı,1))+9)</f>
        <v>41855</v>
      </c>
      <c r="J13" s="136">
        <f>IF(DAY(WEEKDAY(DATE(TakvimYılı,TakvimAyı,1)))=1,DATE(TakvimYılı,TakvimAyı,1)-WEEKDAY(DATE(TakvimYılı,TakvimAyı,1))+3,DATE(TakvimYılı,TakvimAyı,1)-WEEKDAY(DATE(TakvimYılı,TakvimAyı,1))+10)</f>
        <v>41856</v>
      </c>
      <c r="K13" s="136">
        <f>IF(DAY(WEEKDAY(DATE(TakvimYılı,TakvimAyı,1)))=1,DATE(TakvimYılı,TakvimAyı,1)-WEEKDAY(DATE(TakvimYılı,TakvimAyı,1))+4,DATE(TakvimYılı,TakvimAyı,1)-WEEKDAY(DATE(TakvimYılı,TakvimAyı,1))+11)</f>
        <v>41857</v>
      </c>
      <c r="L13" s="136">
        <f>IF(DAY(WEEKDAY(DATE(TakvimYılı,TakvimAyı,1)))=1,DATE(TakvimYılı,TakvimAyı,1)-WEEKDAY(DATE(TakvimYılı,TakvimAyı,1))+5,DATE(TakvimYılı,TakvimAyı,1)-WEEKDAY(DATE(TakvimYılı,TakvimAyı,1))+12)</f>
        <v>41858</v>
      </c>
      <c r="M13" s="136">
        <f>IF(DAY(WEEKDAY(DATE(TakvimYılı,TakvimAyı,1)))=1,DATE(TakvimYılı,TakvimAyı,1)-WEEKDAY(DATE(TakvimYılı,TakvimAyı,1))+6,DATE(TakvimYılı,TakvimAyı,1)-WEEKDAY(DATE(TakvimYılı,TakvimAyı,1))+13)</f>
        <v>41859</v>
      </c>
      <c r="N13" s="136">
        <f>IF(DAY(WEEKDAY(DATE(TakvimYılı,TakvimAyı,1)))=1,DATE(TakvimYılı,TakvimAyı,1)-WEEKDAY(DATE(TakvimYılı,TakvimAyı,1))+7,DATE(TakvimYılı,TakvimAyı,1)-WEEKDAY(DATE(TakvimYılı,TakvimAyı,1))+14)</f>
        <v>41860</v>
      </c>
      <c r="O13" s="136">
        <f>IF(DAY(WEEKDAY(DATE(TakvimYılı,TakvimAyı,1)))=1,DATE(TakvimYılı,TakvimAyı,1)-WEEKDAY(DATE(TakvimYılı,TakvimAyı,1))+8,DATE(TakvimYılı,TakvimAyı,1)-WEEKDAY(DATE(TakvimYılı,TakvimAyı,1))+15)</f>
        <v>41861</v>
      </c>
    </row>
    <row r="14" spans="1:15" ht="25.5" customHeight="1" x14ac:dyDescent="0.2">
      <c r="B14" s="54" t="s">
        <v>50</v>
      </c>
      <c r="C14" s="121" t="s">
        <v>18</v>
      </c>
      <c r="D14" s="122">
        <v>0.5</v>
      </c>
      <c r="E14" s="108">
        <f ca="1">IF(GörevListesi[[#This Row],[tamamlanma oranı]]=1,1,IF(ISBLANK(GörevListesi[[#This Row],[son tarih]]),2,IF(TODAY()&gt;GörevListesi[[#This Row],[son tarih]],3,2)))</f>
        <v>2</v>
      </c>
      <c r="F14" s="135"/>
      <c r="G14" s="135"/>
      <c r="I14" s="137" t="e">
        <f>IF(DAY(JanSun1)=1,JanSun1-6,JanSun1+1)</f>
        <v>#NAME?</v>
      </c>
      <c r="J14" s="137" t="e">
        <f>IF(DAY(JanSun1)=1,JanSun1-6,JanSun1+1)</f>
        <v>#NAME?</v>
      </c>
      <c r="K14" s="137" t="e">
        <f>IF(DAY(JanSun1)=1,JanSun1-6,JanSun1+1)</f>
        <v>#NAME?</v>
      </c>
      <c r="L14" s="137" t="e">
        <f>IF(DAY(JanSun1)=1,JanSun1-6,JanSun1+1)</f>
        <v>#NAME?</v>
      </c>
      <c r="M14" s="137" t="e">
        <f>IF(DAY(JanSun1)=1,JanSun1-6,JanSun1+1)</f>
        <v>#NAME?</v>
      </c>
      <c r="N14" s="137" t="e">
        <f>IF(DAY(JanSun1)=1,JanSun1-6,JanSun1+1)</f>
        <v>#NAME?</v>
      </c>
      <c r="O14" s="137" t="e">
        <f>IF(DAY(JanSun1)=1,JanSun1-6,JanSun1+1)</f>
        <v>#NAME?</v>
      </c>
    </row>
    <row r="15" spans="1:15" ht="25.5" customHeight="1" x14ac:dyDescent="0.2">
      <c r="B15" s="54" t="s">
        <v>51</v>
      </c>
      <c r="C15" s="121" t="s">
        <v>18</v>
      </c>
      <c r="D15" s="122">
        <v>0</v>
      </c>
      <c r="E15" s="108">
        <f ca="1">IF(GörevListesi[[#This Row],[tamamlanma oranı]]=1,1,IF(ISBLANK(GörevListesi[[#This Row],[son tarih]]),2,IF(TODAY()&gt;GörevListesi[[#This Row],[son tarih]],3,2)))</f>
        <v>2</v>
      </c>
      <c r="F15" s="135"/>
      <c r="G15" s="135"/>
      <c r="I15" s="136">
        <f>IF(DAY(WEEKDAY(DATE(TakvimYılı,TakvimAyı,1)))=1,DATE(TakvimYılı,TakvimAyı,1)-WEEKDAY(DATE(TakvimYılı,TakvimAyı,1))+9,DATE(TakvimYılı,TakvimAyı,1)-WEEKDAY(DATE(TakvimYılı,TakvimAyı,1))+16)</f>
        <v>41862</v>
      </c>
      <c r="J15" s="136">
        <f>IF(DAY(WEEKDAY(DATE(TakvimYılı,TakvimAyı,1)))=1,DATE(TakvimYılı,TakvimAyı,1)-WEEKDAY(DATE(TakvimYılı,TakvimAyı,1))+10,DATE(TakvimYılı,TakvimAyı,1)-WEEKDAY(DATE(TakvimYılı,TakvimAyı,1))+17)</f>
        <v>41863</v>
      </c>
      <c r="K15" s="136">
        <f>IF(DAY(WEEKDAY(DATE(TakvimYılı,TakvimAyı,1)))=1,DATE(TakvimYılı,TakvimAyı,1)-WEEKDAY(DATE(TakvimYılı,TakvimAyı,1))+11,DATE(TakvimYılı,TakvimAyı,1)-WEEKDAY(DATE(TakvimYılı,TakvimAyı,1))+18)</f>
        <v>41864</v>
      </c>
      <c r="L15" s="136">
        <f>IF(DAY(WEEKDAY(DATE(TakvimYılı,TakvimAyı,1)))=1,DATE(TakvimYılı,TakvimAyı,1)-WEEKDAY(DATE(TakvimYılı,TakvimAyı,1))+12,DATE(TakvimYılı,TakvimAyı,1)-WEEKDAY(DATE(TakvimYılı,TakvimAyı,1))+19)</f>
        <v>41865</v>
      </c>
      <c r="M15" s="136">
        <f>IF(DAY(WEEKDAY(DATE(TakvimYılı,TakvimAyı,1)))=1,DATE(TakvimYılı,TakvimAyı,1)-WEEKDAY(DATE(TakvimYılı,TakvimAyı,1))+13,DATE(TakvimYılı,TakvimAyı,1)-WEEKDAY(DATE(TakvimYılı,TakvimAyı,1))+20)</f>
        <v>41866</v>
      </c>
      <c r="N15" s="136">
        <f>IF(DAY(WEEKDAY(DATE(TakvimYılı,TakvimAyı,1)))=1,DATE(TakvimYılı,TakvimAyı,1)-WEEKDAY(DATE(TakvimYılı,TakvimAyı,1))+14,DATE(TakvimYılı,TakvimAyı,1)-WEEKDAY(DATE(TakvimYılı,TakvimAyı,1))+21)</f>
        <v>41867</v>
      </c>
      <c r="O15" s="136">
        <f>IF(DAY(WEEKDAY(DATE(TakvimYılı,TakvimAyı,1)))=1,DATE(TakvimYılı,TakvimAyı,1)-WEEKDAY(DATE(TakvimYılı,TakvimAyı,1))+15,DATE(TakvimYılı,TakvimAyı,1)-WEEKDAY(DATE(TakvimYılı,TakvimAyı,1))+22)</f>
        <v>41868</v>
      </c>
    </row>
    <row r="16" spans="1:15" ht="25.5" customHeight="1" x14ac:dyDescent="0.2">
      <c r="B16" s="56"/>
      <c r="C16" s="20"/>
      <c r="D16" s="78"/>
      <c r="E16"/>
      <c r="F16" s="134"/>
      <c r="G16" s="135"/>
      <c r="I16" s="137" t="e">
        <f>IF(DAY(JanSun1)=1,JanSun1-6,JanSun1+1)</f>
        <v>#NAME?</v>
      </c>
      <c r="J16" s="137" t="e">
        <f>IF(DAY(JanSun1)=1,JanSun1-6,JanSun1+1)</f>
        <v>#NAME?</v>
      </c>
      <c r="K16" s="137" t="e">
        <f>IF(DAY(JanSun1)=1,JanSun1-6,JanSun1+1)</f>
        <v>#NAME?</v>
      </c>
      <c r="L16" s="137" t="e">
        <f>IF(DAY(JanSun1)=1,JanSun1-6,JanSun1+1)</f>
        <v>#NAME?</v>
      </c>
      <c r="M16" s="137" t="e">
        <f>IF(DAY(JanSun1)=1,JanSun1-6,JanSun1+1)</f>
        <v>#NAME?</v>
      </c>
      <c r="N16" s="137" t="e">
        <f>IF(DAY(JanSun1)=1,JanSun1-6,JanSun1+1)</f>
        <v>#NAME?</v>
      </c>
      <c r="O16" s="137" t="e">
        <f>IF(DAY(JanSun1)=1,JanSun1-6,JanSun1+1)</f>
        <v>#NAME?</v>
      </c>
    </row>
    <row r="17" spans="2:15" ht="25.5" customHeight="1" x14ac:dyDescent="0.2">
      <c r="B17" s="56"/>
      <c r="F17" s="134"/>
      <c r="G17" s="135"/>
      <c r="I17" s="136">
        <f>IF(DAY(WEEKDAY(DATE(TakvimYılı,TakvimAyı,1)))=1,DATE(TakvimYılı,TakvimAyı,1)-WEEKDAY(DATE(TakvimYılı,TakvimAyı,1))+16,DATE(TakvimYılı,TakvimAyı,1)-WEEKDAY(DATE(TakvimYılı,TakvimAyı,1))+23)</f>
        <v>41869</v>
      </c>
      <c r="J17" s="136">
        <f>IF(DAY(WEEKDAY(DATE(TakvimYılı,TakvimAyı,1)))=1,DATE(TakvimYılı,TakvimAyı,1)-WEEKDAY(DATE(TakvimYılı,TakvimAyı,1))+17,DATE(TakvimYılı,TakvimAyı,1)-WEEKDAY(DATE(TakvimYılı,TakvimAyı,1))+24)</f>
        <v>41870</v>
      </c>
      <c r="K17" s="136">
        <f>IF(DAY(WEEKDAY(DATE(TakvimYılı,TakvimAyı,1)))=1,DATE(TakvimYılı,TakvimAyı,1)-WEEKDAY(DATE(TakvimYılı,TakvimAyı,1))+18,DATE(TakvimYılı,TakvimAyı,1)-WEEKDAY(DATE(TakvimYılı,TakvimAyı,1))+25)</f>
        <v>41871</v>
      </c>
      <c r="L17" s="136">
        <f>IF(DAY(WEEKDAY(DATE(TakvimYılı,TakvimAyı,1)))=1,DATE(TakvimYılı,TakvimAyı,1)-WEEKDAY(DATE(TakvimYılı,TakvimAyı,1))+19,DATE(TakvimYılı,TakvimAyı,1)-WEEKDAY(DATE(TakvimYılı,TakvimAyı,1))+26)</f>
        <v>41872</v>
      </c>
      <c r="M17" s="136">
        <f>IF(DAY(WEEKDAY(DATE(TakvimYılı,TakvimAyı,1)))=1,DATE(TakvimYılı,TakvimAyı,1)-WEEKDAY(DATE(TakvimYılı,TakvimAyı,1))+20,DATE(TakvimYılı,TakvimAyı,1)-WEEKDAY(DATE(TakvimYılı,TakvimAyı,1))+27)</f>
        <v>41873</v>
      </c>
      <c r="N17" s="136">
        <f>IF(DAY(WEEKDAY(DATE(TakvimYılı,TakvimAyı,1)))=1,DATE(TakvimYılı,TakvimAyı,1)-WEEKDAY(DATE(TakvimYılı,TakvimAyı,1))+21,DATE(TakvimYılı,TakvimAyı,1)-WEEKDAY(DATE(TakvimYılı,TakvimAyı,1))+28)</f>
        <v>41874</v>
      </c>
      <c r="O17" s="136">
        <f>IF(DAY(WEEKDAY(DATE(TakvimYılı,TakvimAyı,1)))=1,DATE(TakvimYılı,TakvimAyı,1)-WEEKDAY(DATE(TakvimYılı,TakvimAyı,1))+22,DATE(TakvimYılı,TakvimAyı,1)-WEEKDAY(DATE(TakvimYılı,TakvimAyı,1))+29)</f>
        <v>41875</v>
      </c>
    </row>
    <row r="18" spans="2:15" ht="25.5" customHeight="1" x14ac:dyDescent="0.2">
      <c r="B18" s="56"/>
      <c r="F18" s="134"/>
      <c r="G18" s="135"/>
      <c r="I18" s="137" t="e">
        <f>IF(DAY(JanSun1)=1,JanSun1-6,JanSun1+1)</f>
        <v>#NAME?</v>
      </c>
      <c r="J18" s="137" t="e">
        <f>IF(DAY(JanSun1)=1,JanSun1-6,JanSun1+1)</f>
        <v>#NAME?</v>
      </c>
      <c r="K18" s="137" t="e">
        <f>IF(DAY(JanSun1)=1,JanSun1-6,JanSun1+1)</f>
        <v>#NAME?</v>
      </c>
      <c r="L18" s="137" t="e">
        <f>IF(DAY(JanSun1)=1,JanSun1-6,JanSun1+1)</f>
        <v>#NAME?</v>
      </c>
      <c r="M18" s="137" t="e">
        <f>IF(DAY(JanSun1)=1,JanSun1-6,JanSun1+1)</f>
        <v>#NAME?</v>
      </c>
      <c r="N18" s="137" t="e">
        <f>IF(DAY(JanSun1)=1,JanSun1-6,JanSun1+1)</f>
        <v>#NAME?</v>
      </c>
      <c r="O18" s="137" t="e">
        <f>IF(DAY(JanSun1)=1,JanSun1-6,JanSun1+1)</f>
        <v>#NAME?</v>
      </c>
    </row>
    <row r="19" spans="2:15" ht="25.5" customHeight="1" x14ac:dyDescent="0.2">
      <c r="B19" s="56"/>
      <c r="F19" s="134"/>
      <c r="G19" s="135"/>
      <c r="I19" s="136">
        <f>IF(DAY(WEEKDAY(DATE(TakvimYılı,TakvimAyı,1)))=1,DATE(TakvimYılı,TakvimAyı,1)-WEEKDAY(DATE(TakvimYılı,TakvimAyı,1))+23,DATE(TakvimYılı,TakvimAyı,1)-WEEKDAY(DATE(TakvimYılı,TakvimAyı,1))+30)</f>
        <v>41876</v>
      </c>
      <c r="J19" s="136">
        <f>IF(DAY(WEEKDAY(DATE(TakvimYılı,TakvimAyı,1)))=1,DATE(TakvimYılı,TakvimAyı,1)-WEEKDAY(DATE(TakvimYılı,TakvimAyı,1))+24,DATE(TakvimYılı,TakvimAyı,1)-WEEKDAY(DATE(TakvimYılı,TakvimAyı,1))+31)</f>
        <v>41877</v>
      </c>
      <c r="K19" s="136">
        <f>IF(DAY(WEEKDAY(DATE(TakvimYılı,TakvimAyı,1)))=1,DATE(TakvimYılı,TakvimAyı,1)-WEEKDAY(DATE(TakvimYılı,TakvimAyı,1))+25,DATE(TakvimYılı,TakvimAyı,1)-WEEKDAY(DATE(TakvimYılı,TakvimAyı,1))+32)</f>
        <v>41878</v>
      </c>
      <c r="L19" s="136">
        <f>IF(DAY(WEEKDAY(DATE(TakvimYılı,TakvimAyı,1)))=1,DATE(TakvimYılı,TakvimAyı,1)-WEEKDAY(DATE(TakvimYılı,TakvimAyı,1))+26,DATE(TakvimYılı,TakvimAyı,1)-WEEKDAY(DATE(TakvimYılı,TakvimAyı,1))+33)</f>
        <v>41879</v>
      </c>
      <c r="M19" s="136">
        <f>IF(DAY(WEEKDAY(DATE(TakvimYılı,TakvimAyı,1)))=1,DATE(TakvimYılı,TakvimAyı,1)-WEEKDAY(DATE(TakvimYılı,TakvimAyı,1))+27,DATE(TakvimYılı,TakvimAyı,1)-WEEKDAY(DATE(TakvimYılı,TakvimAyı,1))+34)</f>
        <v>41880</v>
      </c>
      <c r="N19" s="136">
        <f>IF(DAY(WEEKDAY(DATE(TakvimYılı,TakvimAyı,1)))=1,DATE(TakvimYılı,TakvimAyı,1)-WEEKDAY(DATE(TakvimYılı,TakvimAyı,1))+28,DATE(TakvimYılı,TakvimAyı,1)-WEEKDAY(DATE(TakvimYılı,TakvimAyı,1))+35)</f>
        <v>41881</v>
      </c>
      <c r="O19" s="136">
        <f>IF(DAY(WEEKDAY(DATE(TakvimYılı,TakvimAyı,1)))=1,DATE(TakvimYılı,TakvimAyı,1)-WEEKDAY(DATE(TakvimYılı,TakvimAyı,1))+29,DATE(TakvimYılı,TakvimAyı,1)-WEEKDAY(DATE(TakvimYılı,TakvimAyı,1))+36)</f>
        <v>41882</v>
      </c>
    </row>
    <row r="20" spans="2:15" ht="25.5" customHeight="1" x14ac:dyDescent="0.2">
      <c r="B20" s="56"/>
      <c r="F20" s="134"/>
      <c r="G20" s="135"/>
      <c r="I20" s="137" t="e">
        <f>IF(DAY(JanSun1)=1,JanSun1-6,JanSun1+1)</f>
        <v>#NAME?</v>
      </c>
      <c r="J20" s="137" t="e">
        <f>IF(DAY(JanSun1)=1,JanSun1-6,JanSun1+1)</f>
        <v>#NAME?</v>
      </c>
      <c r="K20" s="137" t="e">
        <f>IF(DAY(JanSun1)=1,JanSun1-6,JanSun1+1)</f>
        <v>#NAME?</v>
      </c>
      <c r="L20" s="137" t="e">
        <f>IF(DAY(JanSun1)=1,JanSun1-6,JanSun1+1)</f>
        <v>#NAME?</v>
      </c>
      <c r="M20" s="137" t="e">
        <f>IF(DAY(JanSun1)=1,JanSun1-6,JanSun1+1)</f>
        <v>#NAME?</v>
      </c>
      <c r="N20" s="137" t="e">
        <f>IF(DAY(JanSun1)=1,JanSun1-6,JanSun1+1)</f>
        <v>#NAME?</v>
      </c>
      <c r="O20" s="137" t="e">
        <f>IF(DAY(JanSun1)=1,JanSun1-6,JanSun1+1)</f>
        <v>#NAME?</v>
      </c>
    </row>
    <row r="21" spans="2:15" ht="25.5" customHeight="1" x14ac:dyDescent="0.2">
      <c r="B21" s="56"/>
      <c r="F21" s="134"/>
      <c r="G21" s="135"/>
      <c r="I21" s="136">
        <f>IF(DAY(WEEKDAY(DATE(TakvimYılı,TakvimAyı,1)))=1,DATE(TakvimYılı,TakvimAyı,1)-WEEKDAY(DATE(TakvimYılı,TakvimAyı,1))+30,DATE(TakvimYılı,TakvimAyı,1)-WEEKDAY(DATE(TakvimYılı,TakvimAyı,1))+37)</f>
        <v>41883</v>
      </c>
      <c r="J21" s="136">
        <f>IF(DAY(WEEKDAY(DATE(TakvimYılı,TakvimAyı,1)))=1,DATE(TakvimYılı,TakvimAyı,1)-WEEKDAY(DATE(TakvimYılı,TakvimAyı,1))+31,DATE(TakvimYılı,TakvimAyı,1)-WEEKDAY(DATE(TakvimYılı,TakvimAyı,1))+38)</f>
        <v>41884</v>
      </c>
      <c r="K21" s="136">
        <f>IF(DAY(WEEKDAY(DATE(TakvimYılı,TakvimAyı,1)))=1,DATE(TakvimYılı,TakvimAyı,1)-WEEKDAY(DATE(TakvimYılı,TakvimAyı,1))+32,DATE(TakvimYılı,TakvimAyı,1)-WEEKDAY(DATE(TakvimYılı,TakvimAyı,1))+39)</f>
        <v>41885</v>
      </c>
      <c r="L21" s="136">
        <f>IF(DAY(WEEKDAY(DATE(TakvimYılı,TakvimAyı,1)))=1,DATE(TakvimYılı,TakvimAyı,1)-WEEKDAY(DATE(TakvimYılı,TakvimAyı,1))+33,DATE(TakvimYılı,TakvimAyı,1)-WEEKDAY(DATE(TakvimYılı,TakvimAyı,1))+40)</f>
        <v>41886</v>
      </c>
      <c r="M21" s="136">
        <f>IF(DAY(WEEKDAY(DATE(TakvimYılı,TakvimAyı,1)))=1,DATE(TakvimYılı,TakvimAyı,1)-WEEKDAY(DATE(TakvimYılı,TakvimAyı,1))+34,DATE(TakvimYılı,TakvimAyı,1)-WEEKDAY(DATE(TakvimYılı,TakvimAyı,1))+41)</f>
        <v>41887</v>
      </c>
      <c r="N21" s="136">
        <f>IF(DAY(WEEKDAY(DATE(TakvimYılı,TakvimAyı,1)))=1,DATE(TakvimYılı,TakvimAyı,1)-WEEKDAY(DATE(TakvimYılı,TakvimAyı,1))+35,DATE(TakvimYılı,TakvimAyı,1)-WEEKDAY(DATE(TakvimYılı,TakvimAyı,1))+42)</f>
        <v>41888</v>
      </c>
      <c r="O21" s="136">
        <f>IF(DAY(WEEKDAY(DATE(TakvimYılı,TakvimAyı,1)))=1,DATE(TakvimYılı,TakvimAyı,1)-WEEKDAY(DATE(TakvimYılı,TakvimAyı,1))+36,DATE(TakvimYılı,TakvimAyı,1)-WEEKDAY(DATE(TakvimYılı,TakvimAyı,1))+43)</f>
        <v>41889</v>
      </c>
    </row>
    <row r="22" spans="2:15" ht="25.5" customHeight="1" x14ac:dyDescent="0.2">
      <c r="B22" s="56"/>
      <c r="F22" s="134"/>
      <c r="G22" s="135"/>
      <c r="I22" s="137" t="e">
        <f>IF(DAY(JanSun1)=1,JanSun1-6,JanSun1+1)</f>
        <v>#NAME?</v>
      </c>
      <c r="J22" s="137" t="e">
        <f>IF(DAY(JanSun1)=1,JanSun1-6,JanSun1+1)</f>
        <v>#NAME?</v>
      </c>
      <c r="K22" s="137" t="e">
        <f>IF(DAY(JanSun1)=1,JanSun1-6,JanSun1+1)</f>
        <v>#NAME?</v>
      </c>
      <c r="L22" s="137" t="e">
        <f>IF(DAY(JanSun1)=1,JanSun1-6,JanSun1+1)</f>
        <v>#NAME?</v>
      </c>
      <c r="M22" s="137" t="e">
        <f>IF(DAY(JanSun1)=1,JanSun1-6,JanSun1+1)</f>
        <v>#NAME?</v>
      </c>
      <c r="N22" s="137" t="e">
        <f>IF(DAY(JanSun1)=1,JanSun1-6,JanSun1+1)</f>
        <v>#NAME?</v>
      </c>
      <c r="O22" s="137" t="e">
        <f>IF(DAY(JanSun1)=1,JanSun1-6,JanSun1+1)</f>
        <v>#NAME?</v>
      </c>
    </row>
    <row r="23" spans="2:15" ht="25.5" customHeight="1" x14ac:dyDescent="0.2">
      <c r="B23" s="56"/>
      <c r="F23" s="80"/>
      <c r="G23" s="81"/>
      <c r="I23" s="35"/>
      <c r="J23"/>
      <c r="K23" s="35"/>
      <c r="L23"/>
      <c r="M23"/>
    </row>
    <row r="24" spans="2:15" ht="25.5" customHeight="1" x14ac:dyDescent="0.2">
      <c r="B24" s="56"/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2:15" ht="25.5" customHeight="1" x14ac:dyDescent="0.2">
      <c r="B25" s="56"/>
      <c r="F25" s="134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2:15" ht="25.5" customHeight="1" x14ac:dyDescent="0.2">
      <c r="B26" s="56"/>
      <c r="F26" s="134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2:15" ht="25.5" customHeight="1" x14ac:dyDescent="0.2">
      <c r="B27" s="56"/>
      <c r="F27" s="134"/>
      <c r="G27" s="135"/>
      <c r="H27" s="135"/>
      <c r="I27" s="135"/>
      <c r="J27" s="135"/>
      <c r="K27" s="135"/>
      <c r="L27" s="135"/>
      <c r="M27" s="135"/>
      <c r="N27" s="135"/>
      <c r="O27" s="135"/>
    </row>
    <row r="28" spans="2:15" ht="25.5" customHeight="1" x14ac:dyDescent="0.2">
      <c r="B28" s="56"/>
      <c r="F28" s="134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2:15" ht="25.5" customHeight="1" x14ac:dyDescent="0.2">
      <c r="B29" s="56"/>
      <c r="F29" s="134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2:15" ht="25.5" customHeight="1" x14ac:dyDescent="0.2">
      <c r="B30" s="56"/>
      <c r="F30" s="134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2:15" ht="25.5" customHeight="1" x14ac:dyDescent="0.2">
      <c r="B31" s="56"/>
      <c r="F31" s="134"/>
      <c r="G31" s="135"/>
      <c r="H31" s="135"/>
      <c r="I31" s="135"/>
      <c r="J31" s="135"/>
      <c r="K31" s="135"/>
      <c r="L31" s="135"/>
      <c r="M31" s="135"/>
      <c r="N31" s="135"/>
      <c r="O31" s="135"/>
    </row>
    <row r="32" spans="2:15" ht="25.5" customHeight="1" x14ac:dyDescent="0.2">
      <c r="B32" s="56"/>
      <c r="F32" s="134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2:15" ht="25.5" customHeight="1" x14ac:dyDescent="0.2">
      <c r="B33" s="56"/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2:15" ht="25.5" customHeight="1" x14ac:dyDescent="0.2">
      <c r="B34" s="56"/>
      <c r="C34" s="20"/>
      <c r="D34" s="78"/>
      <c r="E34"/>
      <c r="F34" s="134"/>
      <c r="G34" s="135"/>
      <c r="H34" s="135"/>
      <c r="I34" s="135"/>
      <c r="J34" s="135"/>
      <c r="K34" s="135"/>
      <c r="L34" s="135"/>
      <c r="M34" s="135"/>
      <c r="N34" s="135"/>
      <c r="O34" s="135"/>
    </row>
    <row r="35" spans="2:15" ht="25.5" customHeight="1" x14ac:dyDescent="0.2">
      <c r="B35" s="56"/>
      <c r="C35" s="20"/>
      <c r="D35" s="78"/>
      <c r="E35"/>
      <c r="F35" s="134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2:15" ht="25.5" customHeight="1" x14ac:dyDescent="0.2">
      <c r="B36" s="56"/>
      <c r="C36" s="20"/>
      <c r="D36" s="78"/>
      <c r="E36"/>
      <c r="F36" s="134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2:15" ht="25.5" customHeight="1" x14ac:dyDescent="0.2">
      <c r="B37" s="56"/>
      <c r="C37" s="20"/>
      <c r="D37" s="78"/>
      <c r="E37"/>
      <c r="F37" s="134"/>
      <c r="G37" s="135"/>
      <c r="H37" s="135"/>
      <c r="I37" s="135"/>
      <c r="J37" s="135"/>
      <c r="K37" s="135"/>
      <c r="L37" s="135"/>
      <c r="M37" s="135"/>
      <c r="N37" s="135"/>
      <c r="O37" s="135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22">
    <cfRule type="expression" dxfId="29" priority="5">
      <formula>AND(VLOOKUP(I11,SonTarih,1,FALSE)=I11,VLOOKUP(I11,SonTarih,2,FALSE)=1)</formula>
    </cfRule>
    <cfRule type="expression" dxfId="28" priority="9">
      <formula>AND(VLOOKUP(I11,SonTarih,1,FALSE)=I11,VLOOKUP(I11,SonTarih,2,FALSE)&lt;&gt;1)</formula>
    </cfRule>
  </conditionalFormatting>
  <conditionalFormatting sqref="I19:O22">
    <cfRule type="expression" dxfId="27" priority="6">
      <formula>AND(DAY(I19)&gt;=1,DAY(I19)&lt;=15)</formula>
    </cfRule>
  </conditionalFormatting>
  <conditionalFormatting sqref="D11:D15">
    <cfRule type="dataBar" priority="4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conditionalFormatting sqref="I11:N12">
    <cfRule type="expression" dxfId="26" priority="1">
      <formula>DAY(I11)&gt;8</formula>
    </cfRule>
  </conditionalFormatting>
  <dataValidations count="4">
    <dataValidation type="list" allowBlank="1" showInputMessage="1" showErrorMessage="1" errorTitle="Geçersiz Ay" error="Lütfen açılan listeden bir ay seçin." sqref="I8:M9">
      <formula1>"Ocak, Şubat, Mart, Nisan, Mayıs, Haziran,Temmuz,Ağustos,Eylül,Ekim,Kasım,Aralık"</formula1>
    </dataValidation>
    <dataValidation type="list" allowBlank="1" showInputMessage="1" sqref="D15">
      <formula1>"0%,25%,50%,75%,100%"</formula1>
    </dataValidation>
    <dataValidation allowBlank="1" sqref="C11:C15"/>
    <dataValidation type="list" allowBlank="1" showInputMessage="1" sqref="D11 D12 D13 D14">
      <formula1>"0%,25%,50%,75%,100%"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paperSize="9" scale="64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43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8"/>
      <c r="J2" s="18"/>
      <c r="K2" s="18"/>
      <c r="L2" s="141" t="s">
        <v>60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2" t="s">
        <v>61</v>
      </c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48" t="s">
        <v>59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50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1"/>
      <c r="AD9" s="53" t="s">
        <v>62</v>
      </c>
      <c r="AE9" s="33" t="s">
        <v>56</v>
      </c>
      <c r="AF9"/>
    </row>
    <row r="10" spans="2:80" ht="37.5" customHeight="1" x14ac:dyDescent="0.2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  <c r="AE10" s="34"/>
      <c r="AF10" s="19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49"/>
      <c r="AF11" s="150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44"/>
      <c r="AF12" s="145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4"/>
      <c r="AF13" s="145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4"/>
      <c r="AF14" s="145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4"/>
      <c r="AF15" s="145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4"/>
      <c r="AF16" s="145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44"/>
      <c r="AF17" s="145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4"/>
      <c r="AF18" s="145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44"/>
      <c r="AF19" s="145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44"/>
      <c r="AF20" s="145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44"/>
      <c r="AF21" s="145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44"/>
      <c r="AF22" s="145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44"/>
      <c r="AF23" s="145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44"/>
      <c r="AF24" s="145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44"/>
      <c r="AF25" s="145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44"/>
      <c r="AF26" s="145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44"/>
      <c r="AF27" s="145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44"/>
      <c r="AF28" s="145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44"/>
      <c r="AF29" s="145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44"/>
      <c r="AF30" s="145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44"/>
      <c r="AF31" s="145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44"/>
      <c r="AF32" s="145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Bitki Envanteri</vt:lpstr>
      <vt:lpstr>Tohum Dikimi Başlangıç Günlüğü</vt:lpstr>
      <vt:lpstr>Görev Listesi</vt:lpstr>
      <vt:lpstr>Bahçe Planlama Kılavuzu</vt:lpstr>
      <vt:lpstr>Ay</vt:lpstr>
      <vt:lpstr>FideDikimTarihi</vt:lpstr>
      <vt:lpstr>SonTarih</vt:lpstr>
      <vt:lpstr>TakvimYılı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TRK</dc:creator>
  <cp:lastModifiedBy>Petr Barborik</cp:lastModifiedBy>
  <dcterms:created xsi:type="dcterms:W3CDTF">2013-12-05T14:44:54Z</dcterms:created>
  <dcterms:modified xsi:type="dcterms:W3CDTF">2014-02-21T16:04:31Z</dcterms:modified>
</cp:coreProperties>
</file>