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5"/>
  <workbookPr filterPrivacy="1" autoCompressPictures="0"/>
  <xr:revisionPtr revIDLastSave="0" documentId="13_ncr:1_{C3A81F33-BFF7-4691-9A9D-76C3E1837224}" xr6:coauthVersionLast="45" xr6:coauthVersionMax="45" xr10:uidLastSave="{00000000-0000-0000-0000-000000000000}"/>
  <bookViews>
    <workbookView xWindow="-120" yWindow="-120" windowWidth="28920" windowHeight="16110" xr2:uid="{00000000-000D-0000-FFFF-FFFF00000000}"/>
  </bookViews>
  <sheets>
    <sheet name="Start" sheetId="2" r:id="rId1"/>
    <sheet name="Årskalender" sheetId="1" r:id="rId2"/>
  </sheets>
  <definedNames>
    <definedName name="AprSön1">DATE(Kalenderår,4,1)-WEEKDAY(DATE(Kalenderår,4,1))+1</definedName>
    <definedName name="AugSön1">DATE(Kalenderår,8,1)-WEEKDAY(DATE(Kalenderår,8,1))+1</definedName>
    <definedName name="DecSön1">DATE(Kalenderår,12,1)-WEEKDAY(DATE(Kalenderår,12,1))+1</definedName>
    <definedName name="FebSön1">DATE(Kalenderår,2,1)-WEEKDAY(DATE(Kalenderår,2,1))+1</definedName>
    <definedName name="JanSön1">DATE(Kalenderår,1,1)-WEEKDAY(DATE(Kalenderår,1,1))+1</definedName>
    <definedName name="JulSön1">DATE(Kalenderår,7,1)-WEEKDAY(DATE(Kalenderår,7,1))+1</definedName>
    <definedName name="JunSön1">DATE(Kalenderår,6,1)-WEEKDAY(DATE(Kalenderår,6,1))+1</definedName>
    <definedName name="Kalenderår">Årskalender!$C$1</definedName>
    <definedName name="MajSön1">DATE(Kalenderår,5,1)-WEEKDAY(DATE(Kalenderår,5,1))+1</definedName>
    <definedName name="MarSön1">DATE(Kalenderår,3,1)-WEEKDAY(DATE(Kalenderår,3,1))+1</definedName>
    <definedName name="NovSön1">DATE(Kalenderår,11,1)-WEEKDAY(DATE(Kalenderår,11,1))+1</definedName>
    <definedName name="OktSön1">DATE(Kalenderår,10,1)-WEEKDAY(DATE(Kalenderår,10,1))+1</definedName>
    <definedName name="SepSön1">DATE(Kalenderår,9,1)-WEEKDAY(DATE(Kalenderår,9,1))+1</definedName>
    <definedName name="_xlnm.Print_Area" localSheetId="1">Årskalender!$B$1:$W$55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<sst xmlns="http://schemas.openxmlformats.org/spreadsheetml/2006/main" count="135" uniqueCount="58">
  <si>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OM DEN HÄR MALLEN</t>
  </si>
  <si>
    <t>Använd den här mallen för att skapa en personlig kalender för små företag för valfritt år.</t>
  </si>
  <si>
    <t>Fyll i företagets namn och kontaktuppgifter och lägg till företagets logotyp.</t>
  </si>
  <si>
    <t>Välj år och ange viktiga datum och tillfällen.</t>
  </si>
  <si>
    <t>Obs! </t>
  </si>
  <si>
    <t xml:space="preserve">Ytterligare anvisningar finns i kolumn A i kalkylbladet ÅRSKALENDER. Den här texten har avsiktligt dolts. Om du vill ta bort texten markerar du kolumn A och väljer sedan TA BORT. </t>
  </si>
  <si>
    <t>Om du vill läsa mer om tabeller trycker du på SKIFT och sedan på F10 i en tabell. Välj alternativet TABELL och sedan ALTERNATIVTEXT.</t>
  </si>
  <si>
    <t>Skapa en kalender för små företag för valfritt år i det här kalkylbladet. Anvisningar för hur du använder det här kalkylbladet finns i cellerna i den här kolumnen. Klicka på rotationsrutan i cellen till höger om du vill ändra året i cell C1. Etiketten Viktiga datum finns i cell U1.</t>
  </si>
  <si>
    <t>Tips finns i cellen till höger</t>
  </si>
  <si>
    <t>Vald årskalender finns i cellerna C3 till Q55, kalender för januari i cellerna C4 till I10, och kalendern för februari i cellerna K4 till Q10. Etiketten för januari finns i cell C3 och för februari i cell K3. Ange viktiga datum och tillfällen i cellerna U3 till U42.</t>
  </si>
  <si>
    <t>Kalendertabellen för januari finns i cellerna C4 till I10 och kalendertabellen för februari i cellerna K4 till Q10. Fler anvisningar finns i cell A12</t>
  </si>
  <si>
    <t>Etiketten för mars finns i cell C12 och för april i cell K12</t>
  </si>
  <si>
    <t>Kalendertabellen för mars finns i cellerna C13 till I19 och kalendertabellen för april i cellerna K13 till Q19. Fler anvisningar finns i cell A21</t>
  </si>
  <si>
    <t>Etiketten för maj finns i cell C21 och för juni i cell K21</t>
  </si>
  <si>
    <t>Kalendertabellen för maj finns i cellerna C22 till I28 och kalendertabellen för juni i cellerna K22 till Q28. Fler anvisningar finns i cell A30</t>
  </si>
  <si>
    <t>Etiketten för juli finns i cell C30 och för augusti i cell K30</t>
  </si>
  <si>
    <t>Kalendertabellen för juli finns i cellerna C31 till I37 och kalendertabellen för augusti i cellerna K31 till Q37. Fler anvisningar finns i cell A39</t>
  </si>
  <si>
    <t>Etiketten för september finns i cell C39 och för oktober i cell K39</t>
  </si>
  <si>
    <t>Kalendertabellen för september finns i cellerna C40 till I46 och kalendertabellen för oktober i cellerna K40 till Q46. Fler anvisningar finns i cell A44</t>
  </si>
  <si>
    <t>Ange gatuadress i cell U44</t>
  </si>
  <si>
    <t>Ange postnummer och ort i cell U45. Fler anvisningar finns i cell A47</t>
  </si>
  <si>
    <t>Ange företagets telefonnummer i cell U47</t>
  </si>
  <si>
    <t>Etiketten för november finns i cell C48 och för december i cell K48. Ange e-postadress i cell U48</t>
  </si>
  <si>
    <t>Kalendertabellen för november finns i cellerna C49 till I55 och kalendertabellen för december i cellerna K49 till Q55. Fler anvisningar finns i cell A51</t>
  </si>
  <si>
    <t>Lägg till företagets logotyp i cell U51</t>
  </si>
  <si>
    <t>Använd rotationsrutan om du vill ändra kalenderår</t>
  </si>
  <si>
    <t>JANUARI</t>
  </si>
  <si>
    <t>MÅN</t>
  </si>
  <si>
    <t>MARS</t>
  </si>
  <si>
    <t>MAJ</t>
  </si>
  <si>
    <t>JULI</t>
  </si>
  <si>
    <t>SEPTEMBER</t>
  </si>
  <si>
    <t>NOVEMBER</t>
  </si>
  <si>
    <t>TIS</t>
  </si>
  <si>
    <t>ONS</t>
  </si>
  <si>
    <t>TOR</t>
  </si>
  <si>
    <t>FRE</t>
  </si>
  <si>
    <t>LÖR</t>
  </si>
  <si>
    <t>SÖN</t>
  </si>
  <si>
    <t>FEBRUARI</t>
  </si>
  <si>
    <t>APRIL</t>
  </si>
  <si>
    <t>JUNI</t>
  </si>
  <si>
    <t>AUGUSTI</t>
  </si>
  <si>
    <t>OKTOBER</t>
  </si>
  <si>
    <t>DECEMBER</t>
  </si>
  <si>
    <t>VIKTIGA DATUM</t>
  </si>
  <si>
    <t>1 JANUARI</t>
  </si>
  <si>
    <t>NYÅRSDAGEN</t>
  </si>
  <si>
    <t>14 FEBRUARI</t>
  </si>
  <si>
    <t>ALLA HJÄRTANS DAG</t>
  </si>
  <si>
    <t>22 FEBRUARI</t>
  </si>
  <si>
    <t>ÖPPET HUS</t>
  </si>
  <si>
    <t>Gatuadress</t>
  </si>
  <si>
    <t>Postnummer och ort</t>
  </si>
  <si>
    <t>Telefon</t>
  </si>
  <si>
    <t>E-post</t>
  </si>
  <si>
    <t>Webbplats</t>
  </si>
  <si>
    <t>Platshållare för logotypen finns i den här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</si>
</sst>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d"/>
  </numFmts>
  <fonts count="3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2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49" fontId="12" fillId="0" borderId="0" xfId="0" applyNumberFormat="1" applyFont="1"/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6" fillId="0" borderId="1" xfId="0" applyNumberFormat="1" applyFont="1" applyBorder="1"/>
    <xf numFmtId="49" fontId="16" fillId="0" borderId="0" xfId="0" applyNumberFormat="1" applyFont="1"/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6" builtinId="5" customBuiltin="1"/>
    <cellStyle name="Rubrik" xfId="7" builtinId="15" customBuiltin="1"/>
    <cellStyle name="Rubrik 1" xfId="8" builtinId="16" customBuiltin="1"/>
    <cellStyle name="Rubrik 2" xfId="1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2" builtinId="3" customBuiltin="1"/>
    <cellStyle name="Tusental [0]" xfId="3" builtinId="6" customBuiltin="1"/>
    <cellStyle name="Utdata" xfId="15" builtinId="21" customBuiltin="1"/>
    <cellStyle name="Valuta" xfId="4" builtinId="4" customBuiltin="1"/>
    <cellStyle name="Valuta [0]" xfId="5" builtinId="7" customBuiltin="1"/>
    <cellStyle name="Varningstext" xfId="19" builtinId="11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682625</xdr:colOff>
      <xdr:row>47</xdr:row>
      <xdr:rowOff>66674</xdr:rowOff>
    </xdr:to>
    <xdr:pic>
      <xdr:nvPicPr>
        <xdr:cNvPr id="2" name="Blad" descr="Sex löv placerade i par och enskilt på olika avstån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Rotationsruta" descr="Use the spinner button to change calendar year or enter year in cell C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yp" descr="Platshållare för logotyp för att lägga till företagslogoty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September" displayName="September" ref="C40:I46" totalsRowShown="0" headerRowDxfId="107" dataDxfId="88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MÅN" dataDxfId="95"/>
    <tableColumn id="2" xr3:uid="{00000000-0010-0000-0000-000002000000}" name="TIS" dataDxfId="94"/>
    <tableColumn id="3" xr3:uid="{00000000-0010-0000-0000-000003000000}" name="ONS" dataDxfId="93"/>
    <tableColumn id="4" xr3:uid="{00000000-0010-0000-0000-000004000000}" name="TOR" dataDxfId="92"/>
    <tableColumn id="5" xr3:uid="{00000000-0010-0000-0000-000005000000}" name="FRE" dataDxfId="91"/>
    <tableColumn id="6" xr3:uid="{00000000-0010-0000-0000-000006000000}" name="LÖR" dataDxfId="90"/>
    <tableColumn id="7" xr3:uid="{00000000-0010-0000-0000-000007000000}" name="SÖN" dataDxfId="8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september i den här tabellen uppdateras automatiskt med namn på veckodagar och datum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April" displayName="April" ref="K13:Q19" totalsRowShown="0" headerRowDxfId="98" dataDxfId="16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MÅN" dataDxfId="23"/>
    <tableColumn id="2" xr3:uid="{00000000-0010-0000-0900-000002000000}" name="TIS" dataDxfId="22"/>
    <tableColumn id="3" xr3:uid="{00000000-0010-0000-0900-000003000000}" name="ONS" dataDxfId="21"/>
    <tableColumn id="4" xr3:uid="{00000000-0010-0000-0900-000004000000}" name="TOR" dataDxfId="20"/>
    <tableColumn id="5" xr3:uid="{00000000-0010-0000-0900-000005000000}" name="FRE" dataDxfId="19"/>
    <tableColumn id="6" xr3:uid="{00000000-0010-0000-0900-000006000000}" name="LÖR" dataDxfId="18"/>
    <tableColumn id="7" xr3:uid="{00000000-0010-0000-0900-000007000000}" name="SÖN" dataDxfId="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april i den här tabellen uppdateras automatiskt med namn på veckodagar och datum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Februari" displayName="Februari" ref="K4:Q10" totalsRowShown="0" headerRowDxfId="97" dataDxfId="8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MÅN" dataDxfId="15"/>
    <tableColumn id="2" xr3:uid="{00000000-0010-0000-0A00-000002000000}" name="TIS" dataDxfId="14"/>
    <tableColumn id="3" xr3:uid="{00000000-0010-0000-0A00-000003000000}" name="ONS" dataDxfId="13"/>
    <tableColumn id="4" xr3:uid="{00000000-0010-0000-0A00-000004000000}" name="TOR" dataDxfId="12"/>
    <tableColumn id="5" xr3:uid="{00000000-0010-0000-0A00-000005000000}" name="FRE" dataDxfId="11"/>
    <tableColumn id="6" xr3:uid="{00000000-0010-0000-0A00-000006000000}" name="LÖR" dataDxfId="10"/>
    <tableColumn id="7" xr3:uid="{00000000-0010-0000-0A00-000007000000}" name="SÖN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februari i den här tabellen uppdateras automatiskt med namn på veckodagar och datum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Januari" displayName="Januari" ref="C4:I10" totalsRowShown="0" headerRowDxfId="96" dataDxfId="0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MÅN" dataDxfId="7"/>
    <tableColumn id="2" xr3:uid="{00000000-0010-0000-0B00-000002000000}" name="TIS" dataDxfId="6"/>
    <tableColumn id="3" xr3:uid="{00000000-0010-0000-0B00-000003000000}" name="ONS" dataDxfId="5"/>
    <tableColumn id="4" xr3:uid="{00000000-0010-0000-0B00-000004000000}" name="TOR" dataDxfId="4"/>
    <tableColumn id="5" xr3:uid="{00000000-0010-0000-0B00-000005000000}" name="FRE" dataDxfId="3"/>
    <tableColumn id="6" xr3:uid="{00000000-0010-0000-0B00-000006000000}" name="LÖR" dataDxfId="2"/>
    <tableColumn id="7" xr3:uid="{00000000-0010-0000-0B00-000007000000}" name="SÖN" dataDxfId="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januari i den här tabellen uppdateras automatiskt med namn på veckodagar och datu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Oktober" displayName="Oktober" ref="K40:Q46" totalsRowShown="0" headerRowDxfId="106" dataDxfId="80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MÅN" dataDxfId="87"/>
    <tableColumn id="2" xr3:uid="{00000000-0010-0000-0100-000002000000}" name="TIS" dataDxfId="86"/>
    <tableColumn id="3" xr3:uid="{00000000-0010-0000-0100-000003000000}" name="ONS" dataDxfId="85"/>
    <tableColumn id="4" xr3:uid="{00000000-0010-0000-0100-000004000000}" name="TOR" dataDxfId="84"/>
    <tableColumn id="5" xr3:uid="{00000000-0010-0000-0100-000005000000}" name="FRE" dataDxfId="83"/>
    <tableColumn id="6" xr3:uid="{00000000-0010-0000-0100-000006000000}" name="LÖR" dataDxfId="82"/>
    <tableColumn id="7" xr3:uid="{00000000-0010-0000-0100-000007000000}" name="SÖN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oktober i den här tabellen uppdateras automatiskt med namn på veckodagar och datu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December" displayName="December" ref="K49:Q55" totalsRowShown="0" headerRowDxfId="105" dataDxfId="72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MÅN" dataDxfId="79"/>
    <tableColumn id="2" xr3:uid="{00000000-0010-0000-0200-000002000000}" name="TIS" dataDxfId="78"/>
    <tableColumn id="3" xr3:uid="{00000000-0010-0000-0200-000003000000}" name="ONS" dataDxfId="77"/>
    <tableColumn id="4" xr3:uid="{00000000-0010-0000-0200-000004000000}" name="TOR" dataDxfId="76"/>
    <tableColumn id="5" xr3:uid="{00000000-0010-0000-0200-000005000000}" name="FRE" dataDxfId="75"/>
    <tableColumn id="6" xr3:uid="{00000000-0010-0000-0200-000006000000}" name="LÖR" dataDxfId="74"/>
    <tableColumn id="7" xr3:uid="{00000000-0010-0000-0200-000007000000}" name="SÖN" dataDxfId="7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december i den här tabellen uppdateras automatiskt med namn på veckodagar och datu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November" displayName="November" ref="C49:I55" totalsRowShown="0" headerRowDxfId="104" dataDxfId="64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MÅN" dataDxfId="71"/>
    <tableColumn id="2" xr3:uid="{00000000-0010-0000-0300-000002000000}" name="TIS" dataDxfId="70"/>
    <tableColumn id="3" xr3:uid="{00000000-0010-0000-0300-000003000000}" name="ONS" dataDxfId="69"/>
    <tableColumn id="4" xr3:uid="{00000000-0010-0000-0300-000004000000}" name="TOR" dataDxfId="68"/>
    <tableColumn id="5" xr3:uid="{00000000-0010-0000-0300-000005000000}" name="FRE" dataDxfId="67"/>
    <tableColumn id="6" xr3:uid="{00000000-0010-0000-0300-000006000000}" name="LÖR" dataDxfId="66"/>
    <tableColumn id="7" xr3:uid="{00000000-0010-0000-0300-000007000000}" name="SÖN" dataDxfId="6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november i den här tabellen uppdateras automatiskt med namn på veckodagar och datum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Augusti" displayName="Augusti" ref="K31:Q37" totalsRowShown="0" headerRowDxfId="103" dataDxfId="56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MÅN" dataDxfId="63"/>
    <tableColumn id="2" xr3:uid="{00000000-0010-0000-0400-000002000000}" name="TIS" dataDxfId="62"/>
    <tableColumn id="3" xr3:uid="{00000000-0010-0000-0400-000003000000}" name="ONS" dataDxfId="61"/>
    <tableColumn id="4" xr3:uid="{00000000-0010-0000-0400-000004000000}" name="TOR" dataDxfId="60"/>
    <tableColumn id="5" xr3:uid="{00000000-0010-0000-0400-000005000000}" name="FRE" dataDxfId="59"/>
    <tableColumn id="6" xr3:uid="{00000000-0010-0000-0400-000006000000}" name="LÖR" dataDxfId="58"/>
    <tableColumn id="7" xr3:uid="{00000000-0010-0000-0400-000007000000}" name="SÖN" dataDxfId="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augusti i den här tabellen uppdateras automatiskt med namn på veckodagar och datum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Juli" displayName="Juli" ref="C31:I37" totalsRowShown="0" headerRowDxfId="102" dataDxfId="48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MÅN" dataDxfId="55"/>
    <tableColumn id="2" xr3:uid="{00000000-0010-0000-0500-000002000000}" name="TIS" dataDxfId="54"/>
    <tableColumn id="3" xr3:uid="{00000000-0010-0000-0500-000003000000}" name="ONS" dataDxfId="53"/>
    <tableColumn id="4" xr3:uid="{00000000-0010-0000-0500-000004000000}" name="TOR" dataDxfId="52"/>
    <tableColumn id="5" xr3:uid="{00000000-0010-0000-0500-000005000000}" name="FRE" dataDxfId="51"/>
    <tableColumn id="6" xr3:uid="{00000000-0010-0000-0500-000006000000}" name="LÖR" dataDxfId="50"/>
    <tableColumn id="7" xr3:uid="{00000000-0010-0000-0500-000007000000}" name="SÖN" dataDxfId="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juli i den här tabellen uppdateras automatiskt med namn på veckodagar och datum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Juni" displayName="Juni" ref="K22:Q28" totalsRowShown="0" headerRowDxfId="101" dataDxfId="40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MÅN" dataDxfId="47"/>
    <tableColumn id="2" xr3:uid="{00000000-0010-0000-0600-000002000000}" name="TIS" dataDxfId="46"/>
    <tableColumn id="3" xr3:uid="{00000000-0010-0000-0600-000003000000}" name="ONS" dataDxfId="45"/>
    <tableColumn id="4" xr3:uid="{00000000-0010-0000-0600-000004000000}" name="TOR" dataDxfId="44"/>
    <tableColumn id="5" xr3:uid="{00000000-0010-0000-0600-000005000000}" name="FRE" dataDxfId="43"/>
    <tableColumn id="6" xr3:uid="{00000000-0010-0000-0600-000006000000}" name="LÖR" dataDxfId="42"/>
    <tableColumn id="7" xr3:uid="{00000000-0010-0000-0600-000007000000}" name="SÖN" dataDxfId="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juni i den här tabellen uppdateras automatiskt med namn på veckodagar och datum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Maj" displayName="Maj" ref="C22:I28" totalsRowShown="0" headerRowDxfId="100" dataDxfId="32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MÅN" dataDxfId="39"/>
    <tableColumn id="2" xr3:uid="{00000000-0010-0000-0700-000002000000}" name="TIS" dataDxfId="38"/>
    <tableColumn id="3" xr3:uid="{00000000-0010-0000-0700-000003000000}" name="ONS" dataDxfId="37"/>
    <tableColumn id="4" xr3:uid="{00000000-0010-0000-0700-000004000000}" name="TOR" dataDxfId="36"/>
    <tableColumn id="5" xr3:uid="{00000000-0010-0000-0700-000005000000}" name="FRE" dataDxfId="35"/>
    <tableColumn id="6" xr3:uid="{00000000-0010-0000-0700-000006000000}" name="LÖR" dataDxfId="34"/>
    <tableColumn id="7" xr3:uid="{00000000-0010-0000-0700-000007000000}" name="SÖN" dataDxfId="3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maj i den här tabellen uppdateras automatiskt med namn på veckodagar och datum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Mars" displayName="Mars" ref="C13:I19" totalsRowShown="0" headerRowDxfId="99" dataDxfId="2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MÅN" dataDxfId="31"/>
    <tableColumn id="2" xr3:uid="{00000000-0010-0000-0800-000002000000}" name="TIS" dataDxfId="30"/>
    <tableColumn id="3" xr3:uid="{00000000-0010-0000-0800-000003000000}" name="ONS" dataDxfId="29"/>
    <tableColumn id="4" xr3:uid="{00000000-0010-0000-0800-000004000000}" name="TOR" dataDxfId="28"/>
    <tableColumn id="5" xr3:uid="{00000000-0010-0000-0800-000005000000}" name="FRE" dataDxfId="27"/>
    <tableColumn id="6" xr3:uid="{00000000-0010-0000-0800-000006000000}" name="LÖR" dataDxfId="26"/>
    <tableColumn id="7" xr3:uid="{00000000-0010-0000-0800-000007000000}" name="SÖN" dataDxfId="2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ern för mars i den här tabellen uppdateras automatiskt med namn på veckodagar och datum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16" customWidth="1"/>
    <col min="3" max="3" width="2.83203125" customWidth="1"/>
  </cols>
  <sheetData>
    <row r="1" spans="2:2" ht="30" customHeight="1" x14ac:dyDescent="0.2">
      <c r="B1" s="13" t="s">
        <v>0</v>
      </c>
    </row>
    <row r="2" spans="2:2" ht="30" customHeight="1" x14ac:dyDescent="0.2">
      <c r="B2" s="12" t="s">
        <v>1</v>
      </c>
    </row>
    <row r="3" spans="2:2" ht="30" customHeight="1" x14ac:dyDescent="0.2">
      <c r="B3" s="12" t="s">
        <v>2</v>
      </c>
    </row>
    <row r="4" spans="2:2" ht="30" customHeight="1" x14ac:dyDescent="0.2">
      <c r="B4" s="12" t="s">
        <v>3</v>
      </c>
    </row>
    <row r="5" spans="2:2" ht="30" customHeight="1" x14ac:dyDescent="0.25">
      <c r="B5" s="15" t="s">
        <v>4</v>
      </c>
    </row>
    <row r="6" spans="2:2" ht="65.25" customHeight="1" x14ac:dyDescent="0.2">
      <c r="B6" s="20" t="s">
        <v>5</v>
      </c>
    </row>
    <row r="7" spans="2:2" ht="30" x14ac:dyDescent="0.2">
      <c r="B7" s="14" t="s">
        <v>6</v>
      </c>
    </row>
    <row r="8" spans="2:2" ht="15" x14ac:dyDescent="0.2">
      <c r="B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19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7" t="s">
        <v>7</v>
      </c>
      <c r="B1" s="4"/>
      <c r="C1" s="27">
        <v>2020</v>
      </c>
      <c r="D1" s="27"/>
      <c r="E1" s="27"/>
      <c r="F1" s="27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7" t="s">
        <v>45</v>
      </c>
      <c r="V1" s="4"/>
      <c r="W1" s="4"/>
    </row>
    <row r="2" spans="1:23" ht="15" customHeight="1" x14ac:dyDescent="0.2">
      <c r="A2" s="18" t="s">
        <v>8</v>
      </c>
      <c r="B2" s="28" t="s">
        <v>25</v>
      </c>
      <c r="C2" s="28"/>
      <c r="D2" s="28"/>
      <c r="E2" s="28"/>
      <c r="F2" s="28"/>
      <c r="G2" s="28"/>
      <c r="H2" s="28"/>
      <c r="I2" s="28"/>
      <c r="J2" s="28"/>
      <c r="K2" s="28"/>
      <c r="S2" s="24"/>
    </row>
    <row r="3" spans="1:23" ht="15" customHeight="1" x14ac:dyDescent="0.25">
      <c r="A3" s="19" t="s">
        <v>9</v>
      </c>
      <c r="C3" s="26" t="s">
        <v>26</v>
      </c>
      <c r="D3" s="26"/>
      <c r="E3" s="26"/>
      <c r="F3" s="26"/>
      <c r="G3" s="26"/>
      <c r="H3" s="26"/>
      <c r="I3" s="26"/>
      <c r="J3" s="21"/>
      <c r="K3" s="26" t="s">
        <v>39</v>
      </c>
      <c r="L3" s="26"/>
      <c r="M3" s="26"/>
      <c r="N3" s="26"/>
      <c r="O3" s="26"/>
      <c r="P3" s="26"/>
      <c r="Q3" s="26"/>
      <c r="S3" s="24"/>
      <c r="U3" s="10" t="s">
        <v>46</v>
      </c>
      <c r="V3" s="25"/>
      <c r="W3" s="25"/>
    </row>
    <row r="4" spans="1:23" ht="15" customHeight="1" x14ac:dyDescent="0.2">
      <c r="A4" s="18" t="s">
        <v>10</v>
      </c>
      <c r="C4" s="11" t="s">
        <v>27</v>
      </c>
      <c r="D4" s="11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22"/>
      <c r="K4" s="11" t="s">
        <v>27</v>
      </c>
      <c r="L4" s="11" t="s">
        <v>33</v>
      </c>
      <c r="M4" s="11" t="s">
        <v>34</v>
      </c>
      <c r="N4" s="11" t="s">
        <v>35</v>
      </c>
      <c r="O4" s="11" t="s">
        <v>36</v>
      </c>
      <c r="P4" s="11" t="s">
        <v>37</v>
      </c>
      <c r="Q4" s="11" t="s">
        <v>38</v>
      </c>
      <c r="S4" s="24"/>
      <c r="U4" s="3" t="s">
        <v>47</v>
      </c>
      <c r="V4" s="25"/>
      <c r="W4" s="25"/>
    </row>
    <row r="5" spans="1:23" ht="15" customHeight="1" x14ac:dyDescent="0.2">
      <c r="A5" s="18"/>
      <c r="C5" s="30" t="str">
        <f>IF(DAY(JanSön1)=1,"",IF(AND(YEAR(JanSön1+1)=Kalenderår,MONTH(JanSön1+1)=1),JanSön1+1,""))</f>
        <v/>
      </c>
      <c r="D5" s="30" t="str">
        <f>IF(DAY(JanSön1)=1,"",IF(AND(YEAR(JanSön1+2)=Kalenderår,MONTH(JanSön1+2)=1),JanSön1+2,""))</f>
        <v/>
      </c>
      <c r="E5" s="30">
        <f>IF(DAY(JanSön1)=1,"",IF(AND(YEAR(JanSön1+3)=Kalenderår,MONTH(JanSön1+3)=1),JanSön1+3,""))</f>
        <v>43831</v>
      </c>
      <c r="F5" s="30">
        <f>IF(DAY(JanSön1)=1,"",IF(AND(YEAR(JanSön1+4)=Kalenderår,MONTH(JanSön1+4)=1),JanSön1+4,""))</f>
        <v>43832</v>
      </c>
      <c r="G5" s="30">
        <f>IF(DAY(JanSön1)=1,"",IF(AND(YEAR(JanSön1+5)=Kalenderår,MONTH(JanSön1+5)=1),JanSön1+5,""))</f>
        <v>43833</v>
      </c>
      <c r="H5" s="30">
        <f>IF(DAY(JanSön1)=1,"",IF(AND(YEAR(JanSön1+6)=Kalenderår,MONTH(JanSön1+6)=1),JanSön1+6,""))</f>
        <v>43834</v>
      </c>
      <c r="I5" s="30">
        <f>IF(DAY(JanSön1)=1,IF(AND(YEAR(JanSön1)=Kalenderår,MONTH(JanSön1)=1),JanSön1,""),IF(AND(YEAR(JanSön1+7)=Kalenderår,MONTH(JanSön1+7)=1),JanSön1+7,""))</f>
        <v>43835</v>
      </c>
      <c r="J5" s="22"/>
      <c r="K5" s="30" t="str">
        <f>IF(DAY(FebSön1)=1,"",IF(AND(YEAR(FebSön1+1)=Kalenderår,MONTH(FebSön1+1)=2),FebSön1+1,""))</f>
        <v/>
      </c>
      <c r="L5" s="30" t="str">
        <f>IF(DAY(FebSön1)=1,"",IF(AND(YEAR(FebSön1+2)=Kalenderår,MONTH(FebSön1+2)=2),FebSön1+2,""))</f>
        <v/>
      </c>
      <c r="M5" s="30" t="str">
        <f>IF(DAY(FebSön1)=1,"",IF(AND(YEAR(FebSön1+3)=Kalenderår,MONTH(FebSön1+3)=2),FebSön1+3,""))</f>
        <v/>
      </c>
      <c r="N5" s="30" t="str">
        <f>IF(DAY(FebSön1)=1,"",IF(AND(YEAR(FebSön1+4)=Kalenderår,MONTH(FebSön1+4)=2),FebSön1+4,""))</f>
        <v/>
      </c>
      <c r="O5" s="30" t="str">
        <f>IF(DAY(FebSön1)=1,"",IF(AND(YEAR(FebSön1+5)=Kalenderår,MONTH(FebSön1+5)=2),FebSön1+5,""))</f>
        <v/>
      </c>
      <c r="P5" s="30">
        <f>IF(DAY(FebSön1)=1,"",IF(AND(YEAR(FebSön1+6)=Kalenderår,MONTH(FebSön1+6)=2),FebSön1+6,""))</f>
        <v>43862</v>
      </c>
      <c r="Q5" s="30">
        <f>IF(DAY(FebSön1)=1,IF(AND(YEAR(FebSön1)=Kalenderår,MONTH(FebSön1)=2),FebSön1,""),IF(AND(YEAR(FebSön1+7)=Kalenderår,MONTH(FebSön1+7)=2),FebSön1+7,""))</f>
        <v>43863</v>
      </c>
      <c r="S5" s="24"/>
      <c r="U5" s="2"/>
      <c r="V5" s="25"/>
      <c r="W5" s="25"/>
    </row>
    <row r="6" spans="1:23" ht="15" customHeight="1" x14ac:dyDescent="0.2">
      <c r="A6" s="18"/>
      <c r="C6" s="30">
        <f>IF(DAY(JanSön1)=1,IF(AND(YEAR(JanSön1+1)=Kalenderår,MONTH(JanSön1+1)=1),JanSön1+1,""),IF(AND(YEAR(JanSön1+8)=Kalenderår,MONTH(JanSön1+8)=1),JanSön1+8,""))</f>
        <v>43836</v>
      </c>
      <c r="D6" s="30">
        <f>IF(DAY(JanSön1)=1,IF(AND(YEAR(JanSön1+2)=Kalenderår,MONTH(JanSön1+2)=1),JanSön1+2,""),IF(AND(YEAR(JanSön1+9)=Kalenderår,MONTH(JanSön1+9)=1),JanSön1+9,""))</f>
        <v>43837</v>
      </c>
      <c r="E6" s="30">
        <f>IF(DAY(JanSön1)=1,IF(AND(YEAR(JanSön1+3)=Kalenderår,MONTH(JanSön1+3)=1),JanSön1+3,""),IF(AND(YEAR(JanSön1+10)=Kalenderår,MONTH(JanSön1+10)=1),JanSön1+10,""))</f>
        <v>43838</v>
      </c>
      <c r="F6" s="30">
        <f>IF(DAY(JanSön1)=1,IF(AND(YEAR(JanSön1+4)=Kalenderår,MONTH(JanSön1+4)=1),JanSön1+4,""),IF(AND(YEAR(JanSön1+11)=Kalenderår,MONTH(JanSön1+11)=1),JanSön1+11,""))</f>
        <v>43839</v>
      </c>
      <c r="G6" s="30">
        <f>IF(DAY(JanSön1)=1,IF(AND(YEAR(JanSön1+5)=Kalenderår,MONTH(JanSön1+5)=1),JanSön1+5,""),IF(AND(YEAR(JanSön1+12)=Kalenderår,MONTH(JanSön1+12)=1),JanSön1+12,""))</f>
        <v>43840</v>
      </c>
      <c r="H6" s="30">
        <f>IF(DAY(JanSön1)=1,IF(AND(YEAR(JanSön1+6)=Kalenderår,MONTH(JanSön1+6)=1),JanSön1+6,""),IF(AND(YEAR(JanSön1+13)=Kalenderår,MONTH(JanSön1+13)=1),JanSön1+13,""))</f>
        <v>43841</v>
      </c>
      <c r="I6" s="30">
        <f>IF(DAY(JanSön1)=1,IF(AND(YEAR(JanSön1+7)=Kalenderår,MONTH(JanSön1+7)=1),JanSön1+7,""),IF(AND(YEAR(JanSön1+14)=Kalenderår,MONTH(JanSön1+14)=1),JanSön1+14,""))</f>
        <v>43842</v>
      </c>
      <c r="J6" s="22"/>
      <c r="K6" s="30">
        <f>IF(DAY(FebSön1)=1,IF(AND(YEAR(FebSön1+1)=Kalenderår,MONTH(FebSön1+1)=2),FebSön1+1,""),IF(AND(YEAR(FebSön1+8)=Kalenderår,MONTH(FebSön1+8)=2),FebSön1+8,""))</f>
        <v>43864</v>
      </c>
      <c r="L6" s="30">
        <f>IF(DAY(FebSön1)=1,IF(AND(YEAR(FebSön1+2)=Kalenderår,MONTH(FebSön1+2)=2),FebSön1+2,""),IF(AND(YEAR(FebSön1+9)=Kalenderår,MONTH(FebSön1+9)=2),FebSön1+9,""))</f>
        <v>43865</v>
      </c>
      <c r="M6" s="30">
        <f>IF(DAY(FebSön1)=1,IF(AND(YEAR(FebSön1+3)=Kalenderår,MONTH(FebSön1+3)=2),FebSön1+3,""),IF(AND(YEAR(FebSön1+10)=Kalenderår,MONTH(FebSön1+10)=2),FebSön1+10,""))</f>
        <v>43866</v>
      </c>
      <c r="N6" s="30">
        <f>IF(DAY(FebSön1)=1,IF(AND(YEAR(FebSön1+4)=Kalenderår,MONTH(FebSön1+4)=2),FebSön1+4,""),IF(AND(YEAR(FebSön1+11)=Kalenderår,MONTH(FebSön1+11)=2),FebSön1+11,""))</f>
        <v>43867</v>
      </c>
      <c r="O6" s="30">
        <f>IF(DAY(FebSön1)=1,IF(AND(YEAR(FebSön1+5)=Kalenderår,MONTH(FebSön1+5)=2),FebSön1+5,""),IF(AND(YEAR(FebSön1+12)=Kalenderår,MONTH(FebSön1+12)=2),FebSön1+12,""))</f>
        <v>43868</v>
      </c>
      <c r="P6" s="30">
        <f>IF(DAY(FebSön1)=1,IF(AND(YEAR(FebSön1+6)=Kalenderår,MONTH(FebSön1+6)=2),FebSön1+6,""),IF(AND(YEAR(FebSön1+13)=Kalenderår,MONTH(FebSön1+13)=2),FebSön1+13,""))</f>
        <v>43869</v>
      </c>
      <c r="Q6" s="30">
        <f>IF(DAY(FebSön1)=1,IF(AND(YEAR(FebSön1+7)=Kalenderår,MONTH(FebSön1+7)=2),FebSön1+7,""),IF(AND(YEAR(FebSön1+14)=Kalenderår,MONTH(FebSön1+14)=2),FebSön1+14,""))</f>
        <v>43870</v>
      </c>
      <c r="S6" s="24"/>
      <c r="U6" s="10" t="s">
        <v>48</v>
      </c>
      <c r="V6" s="25"/>
      <c r="W6" s="25"/>
    </row>
    <row r="7" spans="1:23" ht="15" customHeight="1" x14ac:dyDescent="0.2">
      <c r="C7" s="30">
        <f>IF(DAY(JanSön1)=1,IF(AND(YEAR(JanSön1+8)=Kalenderår,MONTH(JanSön1+8)=1),JanSön1+8,""),IF(AND(YEAR(JanSön1+15)=Kalenderår,MONTH(JanSön1+15)=1),JanSön1+15,""))</f>
        <v>43843</v>
      </c>
      <c r="D7" s="30">
        <f>IF(DAY(JanSön1)=1,IF(AND(YEAR(JanSön1+9)=Kalenderår,MONTH(JanSön1+9)=1),JanSön1+9,""),IF(AND(YEAR(JanSön1+16)=Kalenderår,MONTH(JanSön1+16)=1),JanSön1+16,""))</f>
        <v>43844</v>
      </c>
      <c r="E7" s="30">
        <f>IF(DAY(JanSön1)=1,IF(AND(YEAR(JanSön1+10)=Kalenderår,MONTH(JanSön1+10)=1),JanSön1+10,""),IF(AND(YEAR(JanSön1+17)=Kalenderår,MONTH(JanSön1+17)=1),JanSön1+17,""))</f>
        <v>43845</v>
      </c>
      <c r="F7" s="30">
        <f>IF(DAY(JanSön1)=1,IF(AND(YEAR(JanSön1+11)=Kalenderår,MONTH(JanSön1+11)=1),JanSön1+11,""),IF(AND(YEAR(JanSön1+18)=Kalenderår,MONTH(JanSön1+18)=1),JanSön1+18,""))</f>
        <v>43846</v>
      </c>
      <c r="G7" s="30">
        <f>IF(DAY(JanSön1)=1,IF(AND(YEAR(JanSön1+12)=Kalenderår,MONTH(JanSön1+12)=1),JanSön1+12,""),IF(AND(YEAR(JanSön1+19)=Kalenderår,MONTH(JanSön1+19)=1),JanSön1+19,""))</f>
        <v>43847</v>
      </c>
      <c r="H7" s="30">
        <f>IF(DAY(JanSön1)=1,IF(AND(YEAR(JanSön1+13)=Kalenderår,MONTH(JanSön1+13)=1),JanSön1+13,""),IF(AND(YEAR(JanSön1+20)=Kalenderår,MONTH(JanSön1+20)=1),JanSön1+20,""))</f>
        <v>43848</v>
      </c>
      <c r="I7" s="30">
        <f>IF(DAY(JanSön1)=1,IF(AND(YEAR(JanSön1+14)=Kalenderår,MONTH(JanSön1+14)=1),JanSön1+14,""),IF(AND(YEAR(JanSön1+21)=Kalenderår,MONTH(JanSön1+21)=1),JanSön1+21,""))</f>
        <v>43849</v>
      </c>
      <c r="J7" s="22"/>
      <c r="K7" s="30">
        <f>IF(DAY(FebSön1)=1,IF(AND(YEAR(FebSön1+8)=Kalenderår,MONTH(FebSön1+8)=2),FebSön1+8,""),IF(AND(YEAR(FebSön1+15)=Kalenderår,MONTH(FebSön1+15)=2),FebSön1+15,""))</f>
        <v>43871</v>
      </c>
      <c r="L7" s="30">
        <f>IF(DAY(FebSön1)=1,IF(AND(YEAR(FebSön1+9)=Kalenderår,MONTH(FebSön1+9)=2),FebSön1+9,""),IF(AND(YEAR(FebSön1+16)=Kalenderår,MONTH(FebSön1+16)=2),FebSön1+16,""))</f>
        <v>43872</v>
      </c>
      <c r="M7" s="30">
        <f>IF(DAY(FebSön1)=1,IF(AND(YEAR(FebSön1+10)=Kalenderår,MONTH(FebSön1+10)=2),FebSön1+10,""),IF(AND(YEAR(FebSön1+17)=Kalenderår,MONTH(FebSön1+17)=2),FebSön1+17,""))</f>
        <v>43873</v>
      </c>
      <c r="N7" s="30">
        <f>IF(DAY(FebSön1)=1,IF(AND(YEAR(FebSön1+11)=Kalenderår,MONTH(FebSön1+11)=2),FebSön1+11,""),IF(AND(YEAR(FebSön1+18)=Kalenderår,MONTH(FebSön1+18)=2),FebSön1+18,""))</f>
        <v>43874</v>
      </c>
      <c r="O7" s="30">
        <f>IF(DAY(FebSön1)=1,IF(AND(YEAR(FebSön1+12)=Kalenderår,MONTH(FebSön1+12)=2),FebSön1+12,""),IF(AND(YEAR(FebSön1+19)=Kalenderår,MONTH(FebSön1+19)=2),FebSön1+19,""))</f>
        <v>43875</v>
      </c>
      <c r="P7" s="30">
        <f>IF(DAY(FebSön1)=1,IF(AND(YEAR(FebSön1+13)=Kalenderår,MONTH(FebSön1+13)=2),FebSön1+13,""),IF(AND(YEAR(FebSön1+20)=Kalenderår,MONTH(FebSön1+20)=2),FebSön1+20,""))</f>
        <v>43876</v>
      </c>
      <c r="Q7" s="30">
        <f>IF(DAY(FebSön1)=1,IF(AND(YEAR(FebSön1+14)=Kalenderår,MONTH(FebSön1+14)=2),FebSön1+14,""),IF(AND(YEAR(FebSön1+21)=Kalenderår,MONTH(FebSön1+21)=2),FebSön1+21,""))</f>
        <v>43877</v>
      </c>
      <c r="S7" s="24"/>
      <c r="U7" s="3" t="s">
        <v>49</v>
      </c>
      <c r="V7" s="25"/>
      <c r="W7" s="25"/>
    </row>
    <row r="8" spans="1:23" ht="15" customHeight="1" x14ac:dyDescent="0.2">
      <c r="C8" s="30">
        <f>IF(DAY(JanSön1)=1,IF(AND(YEAR(JanSön1+15)=Kalenderår,MONTH(JanSön1+15)=1),JanSön1+15,""),IF(AND(YEAR(JanSön1+22)=Kalenderår,MONTH(JanSön1+22)=1),JanSön1+22,""))</f>
        <v>43850</v>
      </c>
      <c r="D8" s="30">
        <f>IF(DAY(JanSön1)=1,IF(AND(YEAR(JanSön1+16)=Kalenderår,MONTH(JanSön1+16)=1),JanSön1+16,""),IF(AND(YEAR(JanSön1+23)=Kalenderår,MONTH(JanSön1+23)=1),JanSön1+23,""))</f>
        <v>43851</v>
      </c>
      <c r="E8" s="30">
        <f>IF(DAY(JanSön1)=1,IF(AND(YEAR(JanSön1+17)=Kalenderår,MONTH(JanSön1+17)=1),JanSön1+17,""),IF(AND(YEAR(JanSön1+24)=Kalenderår,MONTH(JanSön1+24)=1),JanSön1+24,""))</f>
        <v>43852</v>
      </c>
      <c r="F8" s="30">
        <f>IF(DAY(JanSön1)=1,IF(AND(YEAR(JanSön1+18)=Kalenderår,MONTH(JanSön1+18)=1),JanSön1+18,""),IF(AND(YEAR(JanSön1+25)=Kalenderår,MONTH(JanSön1+25)=1),JanSön1+25,""))</f>
        <v>43853</v>
      </c>
      <c r="G8" s="30">
        <f>IF(DAY(JanSön1)=1,IF(AND(YEAR(JanSön1+19)=Kalenderår,MONTH(JanSön1+19)=1),JanSön1+19,""),IF(AND(YEAR(JanSön1+26)=Kalenderår,MONTH(JanSön1+26)=1),JanSön1+26,""))</f>
        <v>43854</v>
      </c>
      <c r="H8" s="30">
        <f>IF(DAY(JanSön1)=1,IF(AND(YEAR(JanSön1+20)=Kalenderår,MONTH(JanSön1+20)=1),JanSön1+20,""),IF(AND(YEAR(JanSön1+27)=Kalenderår,MONTH(JanSön1+27)=1),JanSön1+27,""))</f>
        <v>43855</v>
      </c>
      <c r="I8" s="30">
        <f>IF(DAY(JanSön1)=1,IF(AND(YEAR(JanSön1+21)=Kalenderår,MONTH(JanSön1+21)=1),JanSön1+21,""),IF(AND(YEAR(JanSön1+28)=Kalenderår,MONTH(JanSön1+28)=1),JanSön1+28,""))</f>
        <v>43856</v>
      </c>
      <c r="J8" s="22"/>
      <c r="K8" s="30">
        <f>IF(DAY(FebSön1)=1,IF(AND(YEAR(FebSön1+15)=Kalenderår,MONTH(FebSön1+15)=2),FebSön1+15,""),IF(AND(YEAR(FebSön1+22)=Kalenderår,MONTH(FebSön1+22)=2),FebSön1+22,""))</f>
        <v>43878</v>
      </c>
      <c r="L8" s="30">
        <f>IF(DAY(FebSön1)=1,IF(AND(YEAR(FebSön1+16)=Kalenderår,MONTH(FebSön1+16)=2),FebSön1+16,""),IF(AND(YEAR(FebSön1+23)=Kalenderår,MONTH(FebSön1+23)=2),FebSön1+23,""))</f>
        <v>43879</v>
      </c>
      <c r="M8" s="30">
        <f>IF(DAY(FebSön1)=1,IF(AND(YEAR(FebSön1+17)=Kalenderår,MONTH(FebSön1+17)=2),FebSön1+17,""),IF(AND(YEAR(FebSön1+24)=Kalenderår,MONTH(FebSön1+24)=2),FebSön1+24,""))</f>
        <v>43880</v>
      </c>
      <c r="N8" s="30">
        <f>IF(DAY(FebSön1)=1,IF(AND(YEAR(FebSön1+18)=Kalenderår,MONTH(FebSön1+18)=2),FebSön1+18,""),IF(AND(YEAR(FebSön1+25)=Kalenderår,MONTH(FebSön1+25)=2),FebSön1+25,""))</f>
        <v>43881</v>
      </c>
      <c r="O8" s="30">
        <f>IF(DAY(FebSön1)=1,IF(AND(YEAR(FebSön1+19)=Kalenderår,MONTH(FebSön1+19)=2),FebSön1+19,""),IF(AND(YEAR(FebSön1+26)=Kalenderår,MONTH(FebSön1+26)=2),FebSön1+26,""))</f>
        <v>43882</v>
      </c>
      <c r="P8" s="30">
        <f>IF(DAY(FebSön1)=1,IF(AND(YEAR(FebSön1+20)=Kalenderår,MONTH(FebSön1+20)=2),FebSön1+20,""),IF(AND(YEAR(FebSön1+27)=Kalenderår,MONTH(FebSön1+27)=2),FebSön1+27,""))</f>
        <v>43883</v>
      </c>
      <c r="Q8" s="30">
        <f>IF(DAY(FebSön1)=1,IF(AND(YEAR(FebSön1+21)=Kalenderår,MONTH(FebSön1+21)=2),FebSön1+21,""),IF(AND(YEAR(FebSön1+28)=Kalenderår,MONTH(FebSön1+28)=2),FebSön1+28,""))</f>
        <v>43884</v>
      </c>
      <c r="S8" s="24"/>
      <c r="U8" s="2"/>
      <c r="V8" s="25"/>
      <c r="W8" s="25"/>
    </row>
    <row r="9" spans="1:23" ht="15" customHeight="1" x14ac:dyDescent="0.2">
      <c r="C9" s="30">
        <f>IF(DAY(JanSön1)=1,IF(AND(YEAR(JanSön1+22)=Kalenderår,MONTH(JanSön1+22)=1),JanSön1+22,""),IF(AND(YEAR(JanSön1+29)=Kalenderår,MONTH(JanSön1+29)=1),JanSön1+29,""))</f>
        <v>43857</v>
      </c>
      <c r="D9" s="30">
        <f>IF(DAY(JanSön1)=1,IF(AND(YEAR(JanSön1+23)=Kalenderår,MONTH(JanSön1+23)=1),JanSön1+23,""),IF(AND(YEAR(JanSön1+30)=Kalenderår,MONTH(JanSön1+30)=1),JanSön1+30,""))</f>
        <v>43858</v>
      </c>
      <c r="E9" s="30">
        <f>IF(DAY(JanSön1)=1,IF(AND(YEAR(JanSön1+24)=Kalenderår,MONTH(JanSön1+24)=1),JanSön1+24,""),IF(AND(YEAR(JanSön1+31)=Kalenderår,MONTH(JanSön1+31)=1),JanSön1+31,""))</f>
        <v>43859</v>
      </c>
      <c r="F9" s="30">
        <f>IF(DAY(JanSön1)=1,IF(AND(YEAR(JanSön1+25)=Kalenderår,MONTH(JanSön1+25)=1),JanSön1+25,""),IF(AND(YEAR(JanSön1+32)=Kalenderår,MONTH(JanSön1+32)=1),JanSön1+32,""))</f>
        <v>43860</v>
      </c>
      <c r="G9" s="30">
        <f>IF(DAY(JanSön1)=1,IF(AND(YEAR(JanSön1+26)=Kalenderår,MONTH(JanSön1+26)=1),JanSön1+26,""),IF(AND(YEAR(JanSön1+33)=Kalenderår,MONTH(JanSön1+33)=1),JanSön1+33,""))</f>
        <v>43861</v>
      </c>
      <c r="H9" s="30" t="str">
        <f>IF(DAY(JanSön1)=1,IF(AND(YEAR(JanSön1+27)=Kalenderår,MONTH(JanSön1+27)=1),JanSön1+27,""),IF(AND(YEAR(JanSön1+34)=Kalenderår,MONTH(JanSön1+34)=1),JanSön1+34,""))</f>
        <v/>
      </c>
      <c r="I9" s="30" t="str">
        <f>IF(DAY(JanSön1)=1,IF(AND(YEAR(JanSön1+28)=Kalenderår,MONTH(JanSön1+28)=1),JanSön1+28,""),IF(AND(YEAR(JanSön1+35)=Kalenderår,MONTH(JanSön1+35)=1),JanSön1+35,""))</f>
        <v/>
      </c>
      <c r="J9" s="22"/>
      <c r="K9" s="30">
        <f>IF(DAY(FebSön1)=1,IF(AND(YEAR(FebSön1+22)=Kalenderår,MONTH(FebSön1+22)=2),FebSön1+22,""),IF(AND(YEAR(FebSön1+29)=Kalenderår,MONTH(FebSön1+29)=2),FebSön1+29,""))</f>
        <v>43885</v>
      </c>
      <c r="L9" s="30">
        <f>IF(DAY(FebSön1)=1,IF(AND(YEAR(FebSön1+23)=Kalenderår,MONTH(FebSön1+23)=2),FebSön1+23,""),IF(AND(YEAR(FebSön1+30)=Kalenderår,MONTH(FebSön1+30)=2),FebSön1+30,""))</f>
        <v>43886</v>
      </c>
      <c r="M9" s="30">
        <f>IF(DAY(FebSön1)=1,IF(AND(YEAR(FebSön1+24)=Kalenderår,MONTH(FebSön1+24)=2),FebSön1+24,""),IF(AND(YEAR(FebSön1+31)=Kalenderår,MONTH(FebSön1+31)=2),FebSön1+31,""))</f>
        <v>43887</v>
      </c>
      <c r="N9" s="30">
        <f>IF(DAY(FebSön1)=1,IF(AND(YEAR(FebSön1+25)=Kalenderår,MONTH(FebSön1+25)=2),FebSön1+25,""),IF(AND(YEAR(FebSön1+32)=Kalenderår,MONTH(FebSön1+32)=2),FebSön1+32,""))</f>
        <v>43888</v>
      </c>
      <c r="O9" s="30">
        <f>IF(DAY(FebSön1)=1,IF(AND(YEAR(FebSön1+26)=Kalenderår,MONTH(FebSön1+26)=2),FebSön1+26,""),IF(AND(YEAR(FebSön1+33)=Kalenderår,MONTH(FebSön1+33)=2),FebSön1+33,""))</f>
        <v>43889</v>
      </c>
      <c r="P9" s="30">
        <f>IF(DAY(FebSön1)=1,IF(AND(YEAR(FebSön1+27)=Kalenderår,MONTH(FebSön1+27)=2),FebSön1+27,""),IF(AND(YEAR(FebSön1+34)=Kalenderår,MONTH(FebSön1+34)=2),FebSön1+34,""))</f>
        <v>43890</v>
      </c>
      <c r="Q9" s="30" t="str">
        <f>IF(DAY(FebSön1)=1,IF(AND(YEAR(FebSön1+28)=Kalenderår,MONTH(FebSön1+28)=2),FebSön1+28,""),IF(AND(YEAR(FebSön1+35)=Kalenderår,MONTH(FebSön1+35)=2),FebSön1+35,""))</f>
        <v/>
      </c>
      <c r="S9" s="24"/>
      <c r="U9" s="10" t="s">
        <v>50</v>
      </c>
      <c r="V9" s="25"/>
      <c r="W9" s="25"/>
    </row>
    <row r="10" spans="1:23" ht="15" customHeight="1" x14ac:dyDescent="0.2">
      <c r="C10" s="30" t="str">
        <f>IF(DAY(JanSön1)=1,IF(AND(YEAR(JanSön1+29)=Kalenderår,MONTH(JanSön1+29)=1),JanSön1+29,""),IF(AND(YEAR(JanSön1+36)=Kalenderår,MONTH(JanSön1+36)=1),JanSön1+36,""))</f>
        <v/>
      </c>
      <c r="D10" s="30" t="str">
        <f>IF(DAY(JanSön1)=1,IF(AND(YEAR(JanSön1+30)=Kalenderår,MONTH(JanSön1+30)=1),JanSön1+30,""),IF(AND(YEAR(JanSön1+37)=Kalenderår,MONTH(JanSön1+37)=1),JanSön1+37,""))</f>
        <v/>
      </c>
      <c r="E10" s="30" t="str">
        <f>IF(DAY(JanSön1)=1,IF(AND(YEAR(JanSön1+31)=Kalenderår,MONTH(JanSön1+31)=1),JanSön1+31,""),IF(AND(YEAR(JanSön1+38)=Kalenderår,MONTH(JanSön1+38)=1),JanSön1+38,""))</f>
        <v/>
      </c>
      <c r="F10" s="30" t="str">
        <f>IF(DAY(JanSön1)=1,IF(AND(YEAR(JanSön1+32)=Kalenderår,MONTH(JanSön1+32)=1),JanSön1+32,""),IF(AND(YEAR(JanSön1+39)=Kalenderår,MONTH(JanSön1+39)=1),JanSön1+39,""))</f>
        <v/>
      </c>
      <c r="G10" s="30" t="str">
        <f>IF(DAY(JanSön1)=1,IF(AND(YEAR(JanSön1+33)=Kalenderår,MONTH(JanSön1+33)=1),JanSön1+33,""),IF(AND(YEAR(JanSön1+40)=Kalenderår,MONTH(JanSön1+40)=1),JanSön1+40,""))</f>
        <v/>
      </c>
      <c r="H10" s="30" t="str">
        <f>IF(DAY(JanSön1)=1,IF(AND(YEAR(JanSön1+34)=Kalenderår,MONTH(JanSön1+34)=1),JanSön1+34,""),IF(AND(YEAR(JanSön1+41)=Kalenderår,MONTH(JanSön1+41)=1),JanSön1+41,""))</f>
        <v/>
      </c>
      <c r="I10" s="30" t="str">
        <f>IF(DAY(JanSön1)=1,IF(AND(YEAR(JanSön1+35)=Kalenderår,MONTH(JanSön1+35)=1),JanSön1+35,""),IF(AND(YEAR(JanSön1+42)=Kalenderår,MONTH(JanSön1+42)=1),JanSön1+42,""))</f>
        <v/>
      </c>
      <c r="J10" s="22"/>
      <c r="K10" s="30" t="str">
        <f>IF(DAY(FebSön1)=1,IF(AND(YEAR(FebSön1+29)=Kalenderår,MONTH(FebSön1+29)=2),FebSön1+29,""),IF(AND(YEAR(FebSön1+36)=Kalenderår,MONTH(FebSön1+36)=2),FebSön1+36,""))</f>
        <v/>
      </c>
      <c r="L10" s="30" t="str">
        <f>IF(DAY(FebSön1)=1,IF(AND(YEAR(FebSön1+30)=Kalenderår,MONTH(FebSön1+30)=2),FebSön1+30,""),IF(AND(YEAR(FebSön1+37)=Kalenderår,MONTH(FebSön1+37)=2),FebSön1+37,""))</f>
        <v/>
      </c>
      <c r="M10" s="30" t="str">
        <f>IF(DAY(FebSön1)=1,IF(AND(YEAR(FebSön1+31)=Kalenderår,MONTH(FebSön1+31)=2),FebSön1+31,""),IF(AND(YEAR(FebSön1+38)=Kalenderår,MONTH(FebSön1+38)=2),FebSön1+38,""))</f>
        <v/>
      </c>
      <c r="N10" s="30" t="str">
        <f>IF(DAY(FebSön1)=1,IF(AND(YEAR(FebSön1+32)=Kalenderår,MONTH(FebSön1+32)=2),FebSön1+32,""),IF(AND(YEAR(FebSön1+39)=Kalenderår,MONTH(FebSön1+39)=2),FebSön1+39,""))</f>
        <v/>
      </c>
      <c r="O10" s="30" t="str">
        <f>IF(DAY(FebSön1)=1,IF(AND(YEAR(FebSön1+33)=Kalenderår,MONTH(FebSön1+33)=2),FebSön1+33,""),IF(AND(YEAR(FebSön1+40)=Kalenderår,MONTH(FebSön1+40)=2),FebSön1+40,""))</f>
        <v/>
      </c>
      <c r="P10" s="30" t="str">
        <f>IF(DAY(FebSön1)=1,IF(AND(YEAR(FebSön1+34)=Kalenderår,MONTH(FebSön1+34)=2),FebSön1+34,""),IF(AND(YEAR(FebSön1+41)=Kalenderår,MONTH(FebSön1+41)=2),FebSön1+41,""))</f>
        <v/>
      </c>
      <c r="Q10" s="30" t="str">
        <f>IF(DAY(FebSön1)=1,IF(AND(YEAR(FebSön1+35)=Kalenderår,MONTH(FebSön1+35)=2),FebSön1+35,""),IF(AND(YEAR(FebSön1+42)=Kalenderår,MONTH(FebSön1+42)=2),FebSön1+42,""))</f>
        <v/>
      </c>
      <c r="S10" s="24"/>
      <c r="U10" s="3" t="s">
        <v>51</v>
      </c>
      <c r="V10" s="25"/>
      <c r="W10" s="25"/>
    </row>
    <row r="11" spans="1:23" ht="15" customHeight="1" x14ac:dyDescent="0.2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S11" s="24"/>
      <c r="U11" s="2"/>
      <c r="V11" s="25"/>
      <c r="W11" s="25"/>
    </row>
    <row r="12" spans="1:23" ht="15" customHeight="1" x14ac:dyDescent="0.2">
      <c r="A12" s="18" t="s">
        <v>11</v>
      </c>
      <c r="C12" s="26" t="s">
        <v>28</v>
      </c>
      <c r="D12" s="26"/>
      <c r="E12" s="26"/>
      <c r="F12" s="26"/>
      <c r="G12" s="26"/>
      <c r="H12" s="26"/>
      <c r="I12" s="26"/>
      <c r="K12" s="26" t="s">
        <v>40</v>
      </c>
      <c r="L12" s="26"/>
      <c r="M12" s="26"/>
      <c r="N12" s="26"/>
      <c r="O12" s="26"/>
      <c r="P12" s="26"/>
      <c r="Q12" s="26"/>
      <c r="S12" s="24"/>
      <c r="U12" s="10"/>
      <c r="V12" s="25"/>
      <c r="W12" s="25"/>
    </row>
    <row r="13" spans="1:23" ht="15" customHeight="1" x14ac:dyDescent="0.25">
      <c r="A13" s="18" t="s">
        <v>12</v>
      </c>
      <c r="C13" s="11" t="s">
        <v>27</v>
      </c>
      <c r="D13" s="11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21"/>
      <c r="K13" s="11" t="s">
        <v>27</v>
      </c>
      <c r="L13" s="11" t="s">
        <v>33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S13" s="24"/>
      <c r="U13" s="3"/>
      <c r="V13" s="25"/>
      <c r="W13" s="25"/>
    </row>
    <row r="14" spans="1:23" ht="15" customHeight="1" x14ac:dyDescent="0.2">
      <c r="C14" s="30" t="str">
        <f>IF(DAY(MarSön1)=1,"",IF(AND(YEAR(MarSön1+1)=Kalenderår,MONTH(MarSön1+1)=3),MarSön1+1,""))</f>
        <v/>
      </c>
      <c r="D14" s="30" t="str">
        <f>IF(DAY(MarSön1)=1,"",IF(AND(YEAR(MarSön1+2)=Kalenderår,MONTH(MarSön1+2)=3),MarSön1+2,""))</f>
        <v/>
      </c>
      <c r="E14" s="30" t="str">
        <f>IF(DAY(MarSön1)=1,"",IF(AND(YEAR(MarSön1+3)=Kalenderår,MONTH(MarSön1+3)=3),MarSön1+3,""))</f>
        <v/>
      </c>
      <c r="F14" s="30" t="str">
        <f>IF(DAY(MarSön1)=1,"",IF(AND(YEAR(MarSön1+4)=Kalenderår,MONTH(MarSön1+4)=3),MarSön1+4,""))</f>
        <v/>
      </c>
      <c r="G14" s="30" t="str">
        <f>IF(DAY(MarSön1)=1,"",IF(AND(YEAR(MarSön1+5)=Kalenderår,MONTH(MarSön1+5)=3),MarSön1+5,""))</f>
        <v/>
      </c>
      <c r="H14" s="30" t="str">
        <f>IF(DAY(MarSön1)=1,"",IF(AND(YEAR(MarSön1+6)=Kalenderår,MONTH(MarSön1+6)=3),MarSön1+6,""))</f>
        <v/>
      </c>
      <c r="I14" s="30">
        <f>IF(DAY(MarSön1)=1,IF(AND(YEAR(MarSön1)=Kalenderår,MONTH(MarSön1)=3),MarSön1,""),IF(AND(YEAR(MarSön1+7)=Kalenderår,MONTH(MarSön1+7)=3),MarSön1+7,""))</f>
        <v>43891</v>
      </c>
      <c r="J14" s="22"/>
      <c r="K14" s="30" t="str">
        <f>IF(DAY(AprSön1)=1,"",IF(AND(YEAR(AprSön1+1)=Kalenderår,MONTH(AprSön1+1)=4),AprSön1+1,""))</f>
        <v/>
      </c>
      <c r="L14" s="30" t="str">
        <f>IF(DAY(AprSön1)=1,"",IF(AND(YEAR(AprSön1+2)=Kalenderår,MONTH(AprSön1+2)=4),AprSön1+2,""))</f>
        <v/>
      </c>
      <c r="M14" s="30">
        <f>IF(DAY(AprSön1)=1,"",IF(AND(YEAR(AprSön1+3)=Kalenderår,MONTH(AprSön1+3)=4),AprSön1+3,""))</f>
        <v>43922</v>
      </c>
      <c r="N14" s="30">
        <f>IF(DAY(AprSön1)=1,"",IF(AND(YEAR(AprSön1+4)=Kalenderår,MONTH(AprSön1+4)=4),AprSön1+4,""))</f>
        <v>43923</v>
      </c>
      <c r="O14" s="30">
        <f>IF(DAY(AprSön1)=1,"",IF(AND(YEAR(AprSön1+5)=Kalenderår,MONTH(AprSön1+5)=4),AprSön1+5,""))</f>
        <v>43924</v>
      </c>
      <c r="P14" s="30">
        <f>IF(DAY(AprSön1)=1,"",IF(AND(YEAR(AprSön1+6)=Kalenderår,MONTH(AprSön1+6)=4),AprSön1+6,""))</f>
        <v>43925</v>
      </c>
      <c r="Q14" s="30">
        <f>IF(DAY(AprSön1)=1,IF(AND(YEAR(AprSön1)=Kalenderår,MONTH(AprSön1)=4),AprSön1,""),IF(AND(YEAR(AprSön1+7)=Kalenderår,MONTH(AprSön1+7)=4),AprSön1+7,""))</f>
        <v>43926</v>
      </c>
      <c r="S14" s="24"/>
      <c r="U14" s="2"/>
      <c r="V14" s="25"/>
      <c r="W14" s="25"/>
    </row>
    <row r="15" spans="1:23" ht="15" customHeight="1" x14ac:dyDescent="0.2">
      <c r="A15" s="18"/>
      <c r="C15" s="30">
        <f>IF(DAY(MarSön1)=1,IF(AND(YEAR(MarSön1+1)=Kalenderår,MONTH(MarSön1+1)=3),MarSön1+1,""),IF(AND(YEAR(MarSön1+8)=Kalenderår,MONTH(MarSön1+8)=3),MarSön1+8,""))</f>
        <v>43892</v>
      </c>
      <c r="D15" s="30">
        <f>IF(DAY(MarSön1)=1,IF(AND(YEAR(MarSön1+2)=Kalenderår,MONTH(MarSön1+2)=3),MarSön1+2,""),IF(AND(YEAR(MarSön1+9)=Kalenderår,MONTH(MarSön1+9)=3),MarSön1+9,""))</f>
        <v>43893</v>
      </c>
      <c r="E15" s="30">
        <f>IF(DAY(MarSön1)=1,IF(AND(YEAR(MarSön1+3)=Kalenderår,MONTH(MarSön1+3)=3),MarSön1+3,""),IF(AND(YEAR(MarSön1+10)=Kalenderår,MONTH(MarSön1+10)=3),MarSön1+10,""))</f>
        <v>43894</v>
      </c>
      <c r="F15" s="30">
        <f>IF(DAY(MarSön1)=1,IF(AND(YEAR(MarSön1+4)=Kalenderår,MONTH(MarSön1+4)=3),MarSön1+4,""),IF(AND(YEAR(MarSön1+11)=Kalenderår,MONTH(MarSön1+11)=3),MarSön1+11,""))</f>
        <v>43895</v>
      </c>
      <c r="G15" s="30">
        <f>IF(DAY(MarSön1)=1,IF(AND(YEAR(MarSön1+5)=Kalenderår,MONTH(MarSön1+5)=3),MarSön1+5,""),IF(AND(YEAR(MarSön1+12)=Kalenderår,MONTH(MarSön1+12)=3),MarSön1+12,""))</f>
        <v>43896</v>
      </c>
      <c r="H15" s="30">
        <f>IF(DAY(MarSön1)=1,IF(AND(YEAR(MarSön1+6)=Kalenderår,MONTH(MarSön1+6)=3),MarSön1+6,""),IF(AND(YEAR(MarSön1+13)=Kalenderår,MONTH(MarSön1+13)=3),MarSön1+13,""))</f>
        <v>43897</v>
      </c>
      <c r="I15" s="30">
        <f>IF(DAY(MarSön1)=1,IF(AND(YEAR(MarSön1+7)=Kalenderår,MONTH(MarSön1+7)=3),MarSön1+7,""),IF(AND(YEAR(MarSön1+14)=Kalenderår,MONTH(MarSön1+14)=3),MarSön1+14,""))</f>
        <v>43898</v>
      </c>
      <c r="J15" s="22"/>
      <c r="K15" s="30">
        <f>IF(DAY(AprSön1)=1,IF(AND(YEAR(AprSön1+1)=Kalenderår,MONTH(AprSön1+1)=4),AprSön1+1,""),IF(AND(YEAR(AprSön1+8)=Kalenderår,MONTH(AprSön1+8)=4),AprSön1+8,""))</f>
        <v>43927</v>
      </c>
      <c r="L15" s="30">
        <f>IF(DAY(AprSön1)=1,IF(AND(YEAR(AprSön1+2)=Kalenderår,MONTH(AprSön1+2)=4),AprSön1+2,""),IF(AND(YEAR(AprSön1+9)=Kalenderår,MONTH(AprSön1+9)=4),AprSön1+9,""))</f>
        <v>43928</v>
      </c>
      <c r="M15" s="30">
        <f>IF(DAY(AprSön1)=1,IF(AND(YEAR(AprSön1+3)=Kalenderår,MONTH(AprSön1+3)=4),AprSön1+3,""),IF(AND(YEAR(AprSön1+10)=Kalenderår,MONTH(AprSön1+10)=4),AprSön1+10,""))</f>
        <v>43929</v>
      </c>
      <c r="N15" s="30">
        <f>IF(DAY(AprSön1)=1,IF(AND(YEAR(AprSön1+4)=Kalenderår,MONTH(AprSön1+4)=4),AprSön1+4,""),IF(AND(YEAR(AprSön1+11)=Kalenderår,MONTH(AprSön1+11)=4),AprSön1+11,""))</f>
        <v>43930</v>
      </c>
      <c r="O15" s="30">
        <f>IF(DAY(AprSön1)=1,IF(AND(YEAR(AprSön1+5)=Kalenderår,MONTH(AprSön1+5)=4),AprSön1+5,""),IF(AND(YEAR(AprSön1+12)=Kalenderår,MONTH(AprSön1+12)=4),AprSön1+12,""))</f>
        <v>43931</v>
      </c>
      <c r="P15" s="30">
        <f>IF(DAY(AprSön1)=1,IF(AND(YEAR(AprSön1+6)=Kalenderår,MONTH(AprSön1+6)=4),AprSön1+6,""),IF(AND(YEAR(AprSön1+13)=Kalenderår,MONTH(AprSön1+13)=4),AprSön1+13,""))</f>
        <v>43932</v>
      </c>
      <c r="Q15" s="30">
        <f>IF(DAY(AprSön1)=1,IF(AND(YEAR(AprSön1+7)=Kalenderår,MONTH(AprSön1+7)=4),AprSön1+7,""),IF(AND(YEAR(AprSön1+14)=Kalenderår,MONTH(AprSön1+14)=4),AprSön1+14,""))</f>
        <v>43933</v>
      </c>
      <c r="S15" s="24"/>
      <c r="U15" s="10"/>
      <c r="V15" s="25"/>
      <c r="W15" s="25"/>
    </row>
    <row r="16" spans="1:23" ht="15" customHeight="1" x14ac:dyDescent="0.2">
      <c r="C16" s="30">
        <f>IF(DAY(MarSön1)=1,IF(AND(YEAR(MarSön1+8)=Kalenderår,MONTH(MarSön1+8)=3),MarSön1+8,""),IF(AND(YEAR(MarSön1+15)=Kalenderår,MONTH(MarSön1+15)=3),MarSön1+15,""))</f>
        <v>43899</v>
      </c>
      <c r="D16" s="30">
        <f>IF(DAY(MarSön1)=1,IF(AND(YEAR(MarSön1+9)=Kalenderår,MONTH(MarSön1+9)=3),MarSön1+9,""),IF(AND(YEAR(MarSön1+16)=Kalenderår,MONTH(MarSön1+16)=3),MarSön1+16,""))</f>
        <v>43900</v>
      </c>
      <c r="E16" s="30">
        <f>IF(DAY(MarSön1)=1,IF(AND(YEAR(MarSön1+10)=Kalenderår,MONTH(MarSön1+10)=3),MarSön1+10,""),IF(AND(YEAR(MarSön1+17)=Kalenderår,MONTH(MarSön1+17)=3),MarSön1+17,""))</f>
        <v>43901</v>
      </c>
      <c r="F16" s="30">
        <f>IF(DAY(MarSön1)=1,IF(AND(YEAR(MarSön1+11)=Kalenderår,MONTH(MarSön1+11)=3),MarSön1+11,""),IF(AND(YEAR(MarSön1+18)=Kalenderår,MONTH(MarSön1+18)=3),MarSön1+18,""))</f>
        <v>43902</v>
      </c>
      <c r="G16" s="30">
        <f>IF(DAY(MarSön1)=1,IF(AND(YEAR(MarSön1+12)=Kalenderår,MONTH(MarSön1+12)=3),MarSön1+12,""),IF(AND(YEAR(MarSön1+19)=Kalenderår,MONTH(MarSön1+19)=3),MarSön1+19,""))</f>
        <v>43903</v>
      </c>
      <c r="H16" s="30">
        <f>IF(DAY(MarSön1)=1,IF(AND(YEAR(MarSön1+13)=Kalenderår,MONTH(MarSön1+13)=3),MarSön1+13,""),IF(AND(YEAR(MarSön1+20)=Kalenderår,MONTH(MarSön1+20)=3),MarSön1+20,""))</f>
        <v>43904</v>
      </c>
      <c r="I16" s="30">
        <f>IF(DAY(MarSön1)=1,IF(AND(YEAR(MarSön1+14)=Kalenderår,MONTH(MarSön1+14)=3),MarSön1+14,""),IF(AND(YEAR(MarSön1+21)=Kalenderår,MONTH(MarSön1+21)=3),MarSön1+21,""))</f>
        <v>43905</v>
      </c>
      <c r="J16" s="22"/>
      <c r="K16" s="30">
        <f>IF(DAY(AprSön1)=1,IF(AND(YEAR(AprSön1+8)=Kalenderår,MONTH(AprSön1+8)=4),AprSön1+8,""),IF(AND(YEAR(AprSön1+15)=Kalenderår,MONTH(AprSön1+15)=4),AprSön1+15,""))</f>
        <v>43934</v>
      </c>
      <c r="L16" s="30">
        <f>IF(DAY(AprSön1)=1,IF(AND(YEAR(AprSön1+9)=Kalenderår,MONTH(AprSön1+9)=4),AprSön1+9,""),IF(AND(YEAR(AprSön1+16)=Kalenderår,MONTH(AprSön1+16)=4),AprSön1+16,""))</f>
        <v>43935</v>
      </c>
      <c r="M16" s="30">
        <f>IF(DAY(AprSön1)=1,IF(AND(YEAR(AprSön1+10)=Kalenderår,MONTH(AprSön1+10)=4),AprSön1+10,""),IF(AND(YEAR(AprSön1+17)=Kalenderår,MONTH(AprSön1+17)=4),AprSön1+17,""))</f>
        <v>43936</v>
      </c>
      <c r="N16" s="30">
        <f>IF(DAY(AprSön1)=1,IF(AND(YEAR(AprSön1+11)=Kalenderår,MONTH(AprSön1+11)=4),AprSön1+11,""),IF(AND(YEAR(AprSön1+18)=Kalenderår,MONTH(AprSön1+18)=4),AprSön1+18,""))</f>
        <v>43937</v>
      </c>
      <c r="O16" s="30">
        <f>IF(DAY(AprSön1)=1,IF(AND(YEAR(AprSön1+12)=Kalenderår,MONTH(AprSön1+12)=4),AprSön1+12,""),IF(AND(YEAR(AprSön1+19)=Kalenderår,MONTH(AprSön1+19)=4),AprSön1+19,""))</f>
        <v>43938</v>
      </c>
      <c r="P16" s="30">
        <f>IF(DAY(AprSön1)=1,IF(AND(YEAR(AprSön1+13)=Kalenderår,MONTH(AprSön1+13)=4),AprSön1+13,""),IF(AND(YEAR(AprSön1+20)=Kalenderår,MONTH(AprSön1+20)=4),AprSön1+20,""))</f>
        <v>43939</v>
      </c>
      <c r="Q16" s="30">
        <f>IF(DAY(AprSön1)=1,IF(AND(YEAR(AprSön1+14)=Kalenderår,MONTH(AprSön1+14)=4),AprSön1+14,""),IF(AND(YEAR(AprSön1+21)=Kalenderår,MONTH(AprSön1+21)=4),AprSön1+21,""))</f>
        <v>43940</v>
      </c>
      <c r="S16" s="24"/>
      <c r="U16" s="3"/>
      <c r="V16" s="25"/>
      <c r="W16" s="25"/>
    </row>
    <row r="17" spans="1:23" ht="15" customHeight="1" x14ac:dyDescent="0.2">
      <c r="C17" s="30">
        <f>IF(DAY(MarSön1)=1,IF(AND(YEAR(MarSön1+15)=Kalenderår,MONTH(MarSön1+15)=3),MarSön1+15,""),IF(AND(YEAR(MarSön1+22)=Kalenderår,MONTH(MarSön1+22)=3),MarSön1+22,""))</f>
        <v>43906</v>
      </c>
      <c r="D17" s="30">
        <f>IF(DAY(MarSön1)=1,IF(AND(YEAR(MarSön1+16)=Kalenderår,MONTH(MarSön1+16)=3),MarSön1+16,""),IF(AND(YEAR(MarSön1+23)=Kalenderår,MONTH(MarSön1+23)=3),MarSön1+23,""))</f>
        <v>43907</v>
      </c>
      <c r="E17" s="30">
        <f>IF(DAY(MarSön1)=1,IF(AND(YEAR(MarSön1+17)=Kalenderår,MONTH(MarSön1+17)=3),MarSön1+17,""),IF(AND(YEAR(MarSön1+24)=Kalenderår,MONTH(MarSön1+24)=3),MarSön1+24,""))</f>
        <v>43908</v>
      </c>
      <c r="F17" s="30">
        <f>IF(DAY(MarSön1)=1,IF(AND(YEAR(MarSön1+18)=Kalenderår,MONTH(MarSön1+18)=3),MarSön1+18,""),IF(AND(YEAR(MarSön1+25)=Kalenderår,MONTH(MarSön1+25)=3),MarSön1+25,""))</f>
        <v>43909</v>
      </c>
      <c r="G17" s="30">
        <f>IF(DAY(MarSön1)=1,IF(AND(YEAR(MarSön1+19)=Kalenderår,MONTH(MarSön1+19)=3),MarSön1+19,""),IF(AND(YEAR(MarSön1+26)=Kalenderår,MONTH(MarSön1+26)=3),MarSön1+26,""))</f>
        <v>43910</v>
      </c>
      <c r="H17" s="30">
        <f>IF(DAY(MarSön1)=1,IF(AND(YEAR(MarSön1+20)=Kalenderår,MONTH(MarSön1+20)=3),MarSön1+20,""),IF(AND(YEAR(MarSön1+27)=Kalenderår,MONTH(MarSön1+27)=3),MarSön1+27,""))</f>
        <v>43911</v>
      </c>
      <c r="I17" s="30">
        <f>IF(DAY(MarSön1)=1,IF(AND(YEAR(MarSön1+21)=Kalenderår,MONTH(MarSön1+21)=3),MarSön1+21,""),IF(AND(YEAR(MarSön1+28)=Kalenderår,MONTH(MarSön1+28)=3),MarSön1+28,""))</f>
        <v>43912</v>
      </c>
      <c r="J17" s="22"/>
      <c r="K17" s="30">
        <f>IF(DAY(AprSön1)=1,IF(AND(YEAR(AprSön1+15)=Kalenderår,MONTH(AprSön1+15)=4),AprSön1+15,""),IF(AND(YEAR(AprSön1+22)=Kalenderår,MONTH(AprSön1+22)=4),AprSön1+22,""))</f>
        <v>43941</v>
      </c>
      <c r="L17" s="30">
        <f>IF(DAY(AprSön1)=1,IF(AND(YEAR(AprSön1+16)=Kalenderår,MONTH(AprSön1+16)=4),AprSön1+16,""),IF(AND(YEAR(AprSön1+23)=Kalenderår,MONTH(AprSön1+23)=4),AprSön1+23,""))</f>
        <v>43942</v>
      </c>
      <c r="M17" s="30">
        <f>IF(DAY(AprSön1)=1,IF(AND(YEAR(AprSön1+17)=Kalenderår,MONTH(AprSön1+17)=4),AprSön1+17,""),IF(AND(YEAR(AprSön1+24)=Kalenderår,MONTH(AprSön1+24)=4),AprSön1+24,""))</f>
        <v>43943</v>
      </c>
      <c r="N17" s="30">
        <f>IF(DAY(AprSön1)=1,IF(AND(YEAR(AprSön1+18)=Kalenderår,MONTH(AprSön1+18)=4),AprSön1+18,""),IF(AND(YEAR(AprSön1+25)=Kalenderår,MONTH(AprSön1+25)=4),AprSön1+25,""))</f>
        <v>43944</v>
      </c>
      <c r="O17" s="30">
        <f>IF(DAY(AprSön1)=1,IF(AND(YEAR(AprSön1+19)=Kalenderår,MONTH(AprSön1+19)=4),AprSön1+19,""),IF(AND(YEAR(AprSön1+26)=Kalenderår,MONTH(AprSön1+26)=4),AprSön1+26,""))</f>
        <v>43945</v>
      </c>
      <c r="P17" s="30">
        <f>IF(DAY(AprSön1)=1,IF(AND(YEAR(AprSön1+20)=Kalenderår,MONTH(AprSön1+20)=4),AprSön1+20,""),IF(AND(YEAR(AprSön1+27)=Kalenderår,MONTH(AprSön1+27)=4),AprSön1+27,""))</f>
        <v>43946</v>
      </c>
      <c r="Q17" s="30">
        <f>IF(DAY(AprSön1)=1,IF(AND(YEAR(AprSön1+21)=Kalenderår,MONTH(AprSön1+21)=4),AprSön1+21,""),IF(AND(YEAR(AprSön1+28)=Kalenderår,MONTH(AprSön1+28)=4),AprSön1+28,""))</f>
        <v>43947</v>
      </c>
      <c r="S17" s="24"/>
      <c r="U17" s="2"/>
      <c r="V17" s="25"/>
      <c r="W17" s="25"/>
    </row>
    <row r="18" spans="1:23" ht="15" customHeight="1" x14ac:dyDescent="0.2">
      <c r="C18" s="30">
        <f>IF(DAY(MarSön1)=1,IF(AND(YEAR(MarSön1+22)=Kalenderår,MONTH(MarSön1+22)=3),MarSön1+22,""),IF(AND(YEAR(MarSön1+29)=Kalenderår,MONTH(MarSön1+29)=3),MarSön1+29,""))</f>
        <v>43913</v>
      </c>
      <c r="D18" s="30">
        <f>IF(DAY(MarSön1)=1,IF(AND(YEAR(MarSön1+23)=Kalenderår,MONTH(MarSön1+23)=3),MarSön1+23,""),IF(AND(YEAR(MarSön1+30)=Kalenderår,MONTH(MarSön1+30)=3),MarSön1+30,""))</f>
        <v>43914</v>
      </c>
      <c r="E18" s="30">
        <f>IF(DAY(MarSön1)=1,IF(AND(YEAR(MarSön1+24)=Kalenderår,MONTH(MarSön1+24)=3),MarSön1+24,""),IF(AND(YEAR(MarSön1+31)=Kalenderår,MONTH(MarSön1+31)=3),MarSön1+31,""))</f>
        <v>43915</v>
      </c>
      <c r="F18" s="30">
        <f>IF(DAY(MarSön1)=1,IF(AND(YEAR(MarSön1+25)=Kalenderår,MONTH(MarSön1+25)=3),MarSön1+25,""),IF(AND(YEAR(MarSön1+32)=Kalenderår,MONTH(MarSön1+32)=3),MarSön1+32,""))</f>
        <v>43916</v>
      </c>
      <c r="G18" s="30">
        <f>IF(DAY(MarSön1)=1,IF(AND(YEAR(MarSön1+26)=Kalenderår,MONTH(MarSön1+26)=3),MarSön1+26,""),IF(AND(YEAR(MarSön1+33)=Kalenderår,MONTH(MarSön1+33)=3),MarSön1+33,""))</f>
        <v>43917</v>
      </c>
      <c r="H18" s="30">
        <f>IF(DAY(MarSön1)=1,IF(AND(YEAR(MarSön1+27)=Kalenderår,MONTH(MarSön1+27)=3),MarSön1+27,""),IF(AND(YEAR(MarSön1+34)=Kalenderår,MONTH(MarSön1+34)=3),MarSön1+34,""))</f>
        <v>43918</v>
      </c>
      <c r="I18" s="30">
        <f>IF(DAY(MarSön1)=1,IF(AND(YEAR(MarSön1+28)=Kalenderår,MONTH(MarSön1+28)=3),MarSön1+28,""),IF(AND(YEAR(MarSön1+35)=Kalenderår,MONTH(MarSön1+35)=3),MarSön1+35,""))</f>
        <v>43919</v>
      </c>
      <c r="J18" s="22"/>
      <c r="K18" s="30">
        <f>IF(DAY(AprSön1)=1,IF(AND(YEAR(AprSön1+22)=Kalenderår,MONTH(AprSön1+22)=4),AprSön1+22,""),IF(AND(YEAR(AprSön1+29)=Kalenderår,MONTH(AprSön1+29)=4),AprSön1+29,""))</f>
        <v>43948</v>
      </c>
      <c r="L18" s="30">
        <f>IF(DAY(AprSön1)=1,IF(AND(YEAR(AprSön1+23)=Kalenderår,MONTH(AprSön1+23)=4),AprSön1+23,""),IF(AND(YEAR(AprSön1+30)=Kalenderår,MONTH(AprSön1+30)=4),AprSön1+30,""))</f>
        <v>43949</v>
      </c>
      <c r="M18" s="30">
        <f>IF(DAY(AprSön1)=1,IF(AND(YEAR(AprSön1+24)=Kalenderår,MONTH(AprSön1+24)=4),AprSön1+24,""),IF(AND(YEAR(AprSön1+31)=Kalenderår,MONTH(AprSön1+31)=4),AprSön1+31,""))</f>
        <v>43950</v>
      </c>
      <c r="N18" s="30">
        <f>IF(DAY(AprSön1)=1,IF(AND(YEAR(AprSön1+25)=Kalenderår,MONTH(AprSön1+25)=4),AprSön1+25,""),IF(AND(YEAR(AprSön1+32)=Kalenderår,MONTH(AprSön1+32)=4),AprSön1+32,""))</f>
        <v>43951</v>
      </c>
      <c r="O18" s="30" t="str">
        <f>IF(DAY(AprSön1)=1,IF(AND(YEAR(AprSön1+26)=Kalenderår,MONTH(AprSön1+26)=4),AprSön1+26,""),IF(AND(YEAR(AprSön1+33)=Kalenderår,MONTH(AprSön1+33)=4),AprSön1+33,""))</f>
        <v/>
      </c>
      <c r="P18" s="30" t="str">
        <f>IF(DAY(AprSön1)=1,IF(AND(YEAR(AprSön1+27)=Kalenderår,MONTH(AprSön1+27)=4),AprSön1+27,""),IF(AND(YEAR(AprSön1+34)=Kalenderår,MONTH(AprSön1+34)=4),AprSön1+34,""))</f>
        <v/>
      </c>
      <c r="Q18" s="30" t="str">
        <f>IF(DAY(AprSön1)=1,IF(AND(YEAR(AprSön1+28)=Kalenderår,MONTH(AprSön1+28)=4),AprSön1+28,""),IF(AND(YEAR(AprSön1+35)=Kalenderår,MONTH(AprSön1+35)=4),AprSön1+35,""))</f>
        <v/>
      </c>
      <c r="S18" s="24"/>
      <c r="U18" s="10"/>
      <c r="V18" s="25"/>
      <c r="W18" s="25"/>
    </row>
    <row r="19" spans="1:23" ht="15" customHeight="1" x14ac:dyDescent="0.2">
      <c r="C19" s="30">
        <f>IF(DAY(MarSön1)=1,IF(AND(YEAR(MarSön1+29)=Kalenderår,MONTH(MarSön1+29)=3),MarSön1+29,""),IF(AND(YEAR(MarSön1+36)=Kalenderår,MONTH(MarSön1+36)=3),MarSön1+36,""))</f>
        <v>43920</v>
      </c>
      <c r="D19" s="30">
        <f>IF(DAY(MarSön1)=1,IF(AND(YEAR(MarSön1+30)=Kalenderår,MONTH(MarSön1+30)=3),MarSön1+30,""),IF(AND(YEAR(MarSön1+37)=Kalenderår,MONTH(MarSön1+37)=3),MarSön1+37,""))</f>
        <v>43921</v>
      </c>
      <c r="E19" s="30" t="str">
        <f>IF(DAY(MarSön1)=1,IF(AND(YEAR(MarSön1+31)=Kalenderår,MONTH(MarSön1+31)=3),MarSön1+31,""),IF(AND(YEAR(MarSön1+38)=Kalenderår,MONTH(MarSön1+38)=3),MarSön1+38,""))</f>
        <v/>
      </c>
      <c r="F19" s="30" t="str">
        <f>IF(DAY(MarSön1)=1,IF(AND(YEAR(MarSön1+32)=Kalenderår,MONTH(MarSön1+32)=3),MarSön1+32,""),IF(AND(YEAR(MarSön1+39)=Kalenderår,MONTH(MarSön1+39)=3),MarSön1+39,""))</f>
        <v/>
      </c>
      <c r="G19" s="30" t="str">
        <f>IF(DAY(MarSön1)=1,IF(AND(YEAR(MarSön1+33)=Kalenderår,MONTH(MarSön1+33)=3),MarSön1+33,""),IF(AND(YEAR(MarSön1+40)=Kalenderår,MONTH(MarSön1+40)=3),MarSön1+40,""))</f>
        <v/>
      </c>
      <c r="H19" s="30" t="str">
        <f>IF(DAY(MarSön1)=1,IF(AND(YEAR(MarSön1+34)=Kalenderår,MONTH(MarSön1+34)=3),MarSön1+34,""),IF(AND(YEAR(MarSön1+41)=Kalenderår,MONTH(MarSön1+41)=3),MarSön1+41,""))</f>
        <v/>
      </c>
      <c r="I19" s="30" t="str">
        <f>IF(DAY(MarSön1)=1,IF(AND(YEAR(MarSön1+35)=Kalenderår,MONTH(MarSön1+35)=3),MarSön1+35,""),IF(AND(YEAR(MarSön1+42)=Kalenderår,MONTH(MarSön1+42)=3),MarSön1+42,""))</f>
        <v/>
      </c>
      <c r="J19" s="22"/>
      <c r="K19" s="30" t="str">
        <f>IF(DAY(AprSön1)=1,IF(AND(YEAR(AprSön1+29)=Kalenderår,MONTH(AprSön1+29)=4),AprSön1+29,""),IF(AND(YEAR(AprSön1+36)=Kalenderår,MONTH(AprSön1+36)=4),AprSön1+36,""))</f>
        <v/>
      </c>
      <c r="L19" s="30" t="str">
        <f>IF(DAY(AprSön1)=1,IF(AND(YEAR(AprSön1+30)=Kalenderår,MONTH(AprSön1+30)=4),AprSön1+30,""),IF(AND(YEAR(AprSön1+37)=Kalenderår,MONTH(AprSön1+37)=4),AprSön1+37,""))</f>
        <v/>
      </c>
      <c r="M19" s="30" t="str">
        <f>IF(DAY(AprSön1)=1,IF(AND(YEAR(AprSön1+31)=Kalenderår,MONTH(AprSön1+31)=4),AprSön1+31,""),IF(AND(YEAR(AprSön1+38)=Kalenderår,MONTH(AprSön1+38)=4),AprSön1+38,""))</f>
        <v/>
      </c>
      <c r="N19" s="30" t="str">
        <f>IF(DAY(AprSön1)=1,IF(AND(YEAR(AprSön1+32)=Kalenderår,MONTH(AprSön1+32)=4),AprSön1+32,""),IF(AND(YEAR(AprSön1+39)=Kalenderår,MONTH(AprSön1+39)=4),AprSön1+39,""))</f>
        <v/>
      </c>
      <c r="O19" s="30" t="str">
        <f>IF(DAY(AprSön1)=1,IF(AND(YEAR(AprSön1+33)=Kalenderår,MONTH(AprSön1+33)=4),AprSön1+33,""),IF(AND(YEAR(AprSön1+40)=Kalenderår,MONTH(AprSön1+40)=4),AprSön1+40,""))</f>
        <v/>
      </c>
      <c r="P19" s="30" t="str">
        <f>IF(DAY(AprSön1)=1,IF(AND(YEAR(AprSön1+34)=Kalenderår,MONTH(AprSön1+34)=4),AprSön1+34,""),IF(AND(YEAR(AprSön1+41)=Kalenderår,MONTH(AprSön1+41)=4),AprSön1+41,""))</f>
        <v/>
      </c>
      <c r="Q19" s="30" t="str">
        <f>IF(DAY(AprSön1)=1,IF(AND(YEAR(AprSön1+35)=Kalenderår,MONTH(AprSön1+35)=4),AprSön1+35,""),IF(AND(YEAR(AprSön1+42)=Kalenderår,MONTH(AprSön1+42)=4),AprSön1+42,""))</f>
        <v/>
      </c>
      <c r="S19" s="24"/>
      <c r="U19" s="3"/>
      <c r="V19" s="25"/>
      <c r="W19" s="25"/>
    </row>
    <row r="20" spans="1:23" ht="15" customHeight="1" x14ac:dyDescent="0.2">
      <c r="J20" s="22"/>
      <c r="S20" s="24"/>
      <c r="U20" s="2"/>
      <c r="V20" s="25"/>
      <c r="W20" s="25"/>
    </row>
    <row r="21" spans="1:23" ht="15" customHeight="1" x14ac:dyDescent="0.2">
      <c r="A21" s="18" t="s">
        <v>13</v>
      </c>
      <c r="C21" s="26" t="s">
        <v>29</v>
      </c>
      <c r="D21" s="26"/>
      <c r="E21" s="26"/>
      <c r="F21" s="26"/>
      <c r="G21" s="26"/>
      <c r="H21" s="26"/>
      <c r="I21" s="26"/>
      <c r="J21" s="22"/>
      <c r="K21" s="26" t="s">
        <v>41</v>
      </c>
      <c r="L21" s="26"/>
      <c r="M21" s="26"/>
      <c r="N21" s="26"/>
      <c r="O21" s="26"/>
      <c r="P21" s="26"/>
      <c r="Q21" s="26"/>
      <c r="S21" s="24"/>
      <c r="U21" s="10"/>
      <c r="V21" s="25"/>
      <c r="W21" s="25"/>
    </row>
    <row r="22" spans="1:23" ht="15" customHeight="1" x14ac:dyDescent="0.2">
      <c r="A22" s="18" t="s">
        <v>14</v>
      </c>
      <c r="C22" s="11" t="s">
        <v>27</v>
      </c>
      <c r="D22" s="11" t="s">
        <v>33</v>
      </c>
      <c r="E22" s="11" t="s">
        <v>34</v>
      </c>
      <c r="F22" s="11" t="s">
        <v>35</v>
      </c>
      <c r="G22" s="11" t="s">
        <v>36</v>
      </c>
      <c r="H22" s="11" t="s">
        <v>37</v>
      </c>
      <c r="I22" s="11" t="s">
        <v>38</v>
      </c>
      <c r="K22" s="11" t="s">
        <v>27</v>
      </c>
      <c r="L22" s="11" t="s">
        <v>33</v>
      </c>
      <c r="M22" s="11" t="s">
        <v>34</v>
      </c>
      <c r="N22" s="11" t="s">
        <v>35</v>
      </c>
      <c r="O22" s="11" t="s">
        <v>36</v>
      </c>
      <c r="P22" s="11" t="s">
        <v>37</v>
      </c>
      <c r="Q22" s="11" t="s">
        <v>38</v>
      </c>
      <c r="S22" s="24"/>
      <c r="U22" s="3"/>
      <c r="V22" s="25"/>
      <c r="W22" s="25"/>
    </row>
    <row r="23" spans="1:23" ht="15" customHeight="1" x14ac:dyDescent="0.25">
      <c r="A23" s="18"/>
      <c r="C23" s="30" t="str">
        <f>IF(DAY(MajSön1)=1,"",IF(AND(YEAR(MajSön1+1)=Kalenderår,MONTH(MajSön1+1)=5),MajSön1+1,""))</f>
        <v/>
      </c>
      <c r="D23" s="30" t="str">
        <f>IF(DAY(MajSön1)=1,"",IF(AND(YEAR(MajSön1+2)=Kalenderår,MONTH(MajSön1+2)=5),MajSön1+2,""))</f>
        <v/>
      </c>
      <c r="E23" s="30" t="str">
        <f>IF(DAY(MajSön1)=1,"",IF(AND(YEAR(MajSön1+3)=Kalenderår,MONTH(MajSön1+3)=5),MajSön1+3,""))</f>
        <v/>
      </c>
      <c r="F23" s="30" t="str">
        <f>IF(DAY(MajSön1)=1,"",IF(AND(YEAR(MajSön1+4)=Kalenderår,MONTH(MajSön1+4)=5),MajSön1+4,""))</f>
        <v/>
      </c>
      <c r="G23" s="30">
        <f>IF(DAY(MajSön1)=1,"",IF(AND(YEAR(MajSön1+5)=Kalenderår,MONTH(MajSön1+5)=5),MajSön1+5,""))</f>
        <v>43952</v>
      </c>
      <c r="H23" s="30">
        <f>IF(DAY(MajSön1)=1,"",IF(AND(YEAR(MajSön1+6)=Kalenderår,MONTH(MajSön1+6)=5),MajSön1+6,""))</f>
        <v>43953</v>
      </c>
      <c r="I23" s="30">
        <f>IF(DAY(MajSön1)=1,IF(AND(YEAR(MajSön1)=Kalenderår,MONTH(MajSön1)=5),MajSön1,""),IF(AND(YEAR(MajSön1+7)=Kalenderår,MONTH(MajSön1+7)=5),MajSön1+7,""))</f>
        <v>43954</v>
      </c>
      <c r="J23" s="21"/>
      <c r="K23" s="30">
        <f>IF(DAY(JunSön1)=1,"",IF(AND(YEAR(JunSön1+1)=Kalenderår,MONTH(JunSön1+1)=6),JunSön1+1,""))</f>
        <v>43983</v>
      </c>
      <c r="L23" s="30">
        <f>IF(DAY(JunSön1)=1,"",IF(AND(YEAR(JunSön1+2)=Kalenderår,MONTH(JunSön1+2)=6),JunSön1+2,""))</f>
        <v>43984</v>
      </c>
      <c r="M23" s="30">
        <f>IF(DAY(JunSön1)=1,"",IF(AND(YEAR(JunSön1+3)=Kalenderår,MONTH(JunSön1+3)=6),JunSön1+3,""))</f>
        <v>43985</v>
      </c>
      <c r="N23" s="30">
        <f>IF(DAY(JunSön1)=1,"",IF(AND(YEAR(JunSön1+4)=Kalenderår,MONTH(JunSön1+4)=6),JunSön1+4,""))</f>
        <v>43986</v>
      </c>
      <c r="O23" s="30">
        <f>IF(DAY(JunSön1)=1,"",IF(AND(YEAR(JunSön1+5)=Kalenderår,MONTH(JunSön1+5)=6),JunSön1+5,""))</f>
        <v>43987</v>
      </c>
      <c r="P23" s="30">
        <f>IF(DAY(JunSön1)=1,"",IF(AND(YEAR(JunSön1+6)=Kalenderår,MONTH(JunSön1+6)=6),JunSön1+6,""))</f>
        <v>43988</v>
      </c>
      <c r="Q23" s="30">
        <f>IF(DAY(JunSön1)=1,IF(AND(YEAR(JunSön1)=Kalenderår,MONTH(JunSön1)=6),JunSön1,""),IF(AND(YEAR(JunSön1+7)=Kalenderår,MONTH(JunSön1+7)=6),JunSön1+7,""))</f>
        <v>43989</v>
      </c>
      <c r="S23" s="24"/>
      <c r="U23" s="2"/>
      <c r="V23" s="25"/>
      <c r="W23" s="25"/>
    </row>
    <row r="24" spans="1:23" ht="15" customHeight="1" x14ac:dyDescent="0.2">
      <c r="C24" s="30">
        <f>IF(DAY(MajSön1)=1,IF(AND(YEAR(MajSön1+1)=Kalenderår,MONTH(MajSön1+1)=5),MajSön1+1,""),IF(AND(YEAR(MajSön1+8)=Kalenderår,MONTH(MajSön1+8)=5),MajSön1+8,""))</f>
        <v>43955</v>
      </c>
      <c r="D24" s="30">
        <f>IF(DAY(MajSön1)=1,IF(AND(YEAR(MajSön1+2)=Kalenderår,MONTH(MajSön1+2)=5),MajSön1+2,""),IF(AND(YEAR(MajSön1+9)=Kalenderår,MONTH(MajSön1+9)=5),MajSön1+9,""))</f>
        <v>43956</v>
      </c>
      <c r="E24" s="30">
        <f>IF(DAY(MajSön1)=1,IF(AND(YEAR(MajSön1+3)=Kalenderår,MONTH(MajSön1+3)=5),MajSön1+3,""),IF(AND(YEAR(MajSön1+10)=Kalenderår,MONTH(MajSön1+10)=5),MajSön1+10,""))</f>
        <v>43957</v>
      </c>
      <c r="F24" s="30">
        <f>IF(DAY(MajSön1)=1,IF(AND(YEAR(MajSön1+4)=Kalenderår,MONTH(MajSön1+4)=5),MajSön1+4,""),IF(AND(YEAR(MajSön1+11)=Kalenderår,MONTH(MajSön1+11)=5),MajSön1+11,""))</f>
        <v>43958</v>
      </c>
      <c r="G24" s="30">
        <f>IF(DAY(MajSön1)=1,IF(AND(YEAR(MajSön1+5)=Kalenderår,MONTH(MajSön1+5)=5),MajSön1+5,""),IF(AND(YEAR(MajSön1+12)=Kalenderår,MONTH(MajSön1+12)=5),MajSön1+12,""))</f>
        <v>43959</v>
      </c>
      <c r="H24" s="30">
        <f>IF(DAY(MajSön1)=1,IF(AND(YEAR(MajSön1+6)=Kalenderår,MONTH(MajSön1+6)=5),MajSön1+6,""),IF(AND(YEAR(MajSön1+13)=Kalenderår,MONTH(MajSön1+13)=5),MajSön1+13,""))</f>
        <v>43960</v>
      </c>
      <c r="I24" s="30">
        <f>IF(DAY(MajSön1)=1,IF(AND(YEAR(MajSön1+7)=Kalenderår,MONTH(MajSön1+7)=5),MajSön1+7,""),IF(AND(YEAR(MajSön1+14)=Kalenderår,MONTH(MajSön1+14)=5),MajSön1+14,""))</f>
        <v>43961</v>
      </c>
      <c r="J24" s="22"/>
      <c r="K24" s="30">
        <f>IF(DAY(JunSön1)=1,IF(AND(YEAR(JunSön1+1)=Kalenderår,MONTH(JunSön1+1)=6),JunSön1+1,""),IF(AND(YEAR(JunSön1+8)=Kalenderår,MONTH(JunSön1+8)=6),JunSön1+8,""))</f>
        <v>43990</v>
      </c>
      <c r="L24" s="30">
        <f>IF(DAY(JunSön1)=1,IF(AND(YEAR(JunSön1+2)=Kalenderår,MONTH(JunSön1+2)=6),JunSön1+2,""),IF(AND(YEAR(JunSön1+9)=Kalenderår,MONTH(JunSön1+9)=6),JunSön1+9,""))</f>
        <v>43991</v>
      </c>
      <c r="M24" s="30">
        <f>IF(DAY(JunSön1)=1,IF(AND(YEAR(JunSön1+3)=Kalenderår,MONTH(JunSön1+3)=6),JunSön1+3,""),IF(AND(YEAR(JunSön1+10)=Kalenderår,MONTH(JunSön1+10)=6),JunSön1+10,""))</f>
        <v>43992</v>
      </c>
      <c r="N24" s="30">
        <f>IF(DAY(JunSön1)=1,IF(AND(YEAR(JunSön1+4)=Kalenderår,MONTH(JunSön1+4)=6),JunSön1+4,""),IF(AND(YEAR(JunSön1+11)=Kalenderår,MONTH(JunSön1+11)=6),JunSön1+11,""))</f>
        <v>43993</v>
      </c>
      <c r="O24" s="30">
        <f>IF(DAY(JunSön1)=1,IF(AND(YEAR(JunSön1+5)=Kalenderår,MONTH(JunSön1+5)=6),JunSön1+5,""),IF(AND(YEAR(JunSön1+12)=Kalenderår,MONTH(JunSön1+12)=6),JunSön1+12,""))</f>
        <v>43994</v>
      </c>
      <c r="P24" s="30">
        <f>IF(DAY(JunSön1)=1,IF(AND(YEAR(JunSön1+6)=Kalenderår,MONTH(JunSön1+6)=6),JunSön1+6,""),IF(AND(YEAR(JunSön1+13)=Kalenderår,MONTH(JunSön1+13)=6),JunSön1+13,""))</f>
        <v>43995</v>
      </c>
      <c r="Q24" s="30">
        <f>IF(DAY(JunSön1)=1,IF(AND(YEAR(JunSön1+7)=Kalenderår,MONTH(JunSön1+7)=6),JunSön1+7,""),IF(AND(YEAR(JunSön1+14)=Kalenderår,MONTH(JunSön1+14)=6),JunSön1+14,""))</f>
        <v>43996</v>
      </c>
      <c r="S24" s="24"/>
      <c r="U24" s="10"/>
      <c r="V24" s="25"/>
      <c r="W24" s="25"/>
    </row>
    <row r="25" spans="1:23" ht="15" customHeight="1" x14ac:dyDescent="0.2">
      <c r="C25" s="30">
        <f>IF(DAY(MajSön1)=1,IF(AND(YEAR(MajSön1+8)=Kalenderår,MONTH(MajSön1+8)=5),MajSön1+8,""),IF(AND(YEAR(MajSön1+15)=Kalenderår,MONTH(MajSön1+15)=5),MajSön1+15,""))</f>
        <v>43962</v>
      </c>
      <c r="D25" s="30">
        <f>IF(DAY(MajSön1)=1,IF(AND(YEAR(MajSön1+9)=Kalenderår,MONTH(MajSön1+9)=5),MajSön1+9,""),IF(AND(YEAR(MajSön1+16)=Kalenderår,MONTH(MajSön1+16)=5),MajSön1+16,""))</f>
        <v>43963</v>
      </c>
      <c r="E25" s="30">
        <f>IF(DAY(MajSön1)=1,IF(AND(YEAR(MajSön1+10)=Kalenderår,MONTH(MajSön1+10)=5),MajSön1+10,""),IF(AND(YEAR(MajSön1+17)=Kalenderår,MONTH(MajSön1+17)=5),MajSön1+17,""))</f>
        <v>43964</v>
      </c>
      <c r="F25" s="30">
        <f>IF(DAY(MajSön1)=1,IF(AND(YEAR(MajSön1+11)=Kalenderår,MONTH(MajSön1+11)=5),MajSön1+11,""),IF(AND(YEAR(MajSön1+18)=Kalenderår,MONTH(MajSön1+18)=5),MajSön1+18,""))</f>
        <v>43965</v>
      </c>
      <c r="G25" s="30">
        <f>IF(DAY(MajSön1)=1,IF(AND(YEAR(MajSön1+12)=Kalenderår,MONTH(MajSön1+12)=5),MajSön1+12,""),IF(AND(YEAR(MajSön1+19)=Kalenderår,MONTH(MajSön1+19)=5),MajSön1+19,""))</f>
        <v>43966</v>
      </c>
      <c r="H25" s="30">
        <f>IF(DAY(MajSön1)=1,IF(AND(YEAR(MajSön1+13)=Kalenderår,MONTH(MajSön1+13)=5),MajSön1+13,""),IF(AND(YEAR(MajSön1+20)=Kalenderår,MONTH(MajSön1+20)=5),MajSön1+20,""))</f>
        <v>43967</v>
      </c>
      <c r="I25" s="30">
        <f>IF(DAY(MajSön1)=1,IF(AND(YEAR(MajSön1+14)=Kalenderår,MONTH(MajSön1+14)=5),MajSön1+14,""),IF(AND(YEAR(MajSön1+21)=Kalenderår,MONTH(MajSön1+21)=5),MajSön1+21,""))</f>
        <v>43968</v>
      </c>
      <c r="J25" s="22"/>
      <c r="K25" s="30">
        <f>IF(DAY(JunSön1)=1,IF(AND(YEAR(JunSön1+8)=Kalenderår,MONTH(JunSön1+8)=6),JunSön1+8,""),IF(AND(YEAR(JunSön1+15)=Kalenderår,MONTH(JunSön1+15)=6),JunSön1+15,""))</f>
        <v>43997</v>
      </c>
      <c r="L25" s="30">
        <f>IF(DAY(JunSön1)=1,IF(AND(YEAR(JunSön1+9)=Kalenderår,MONTH(JunSön1+9)=6),JunSön1+9,""),IF(AND(YEAR(JunSön1+16)=Kalenderår,MONTH(JunSön1+16)=6),JunSön1+16,""))</f>
        <v>43998</v>
      </c>
      <c r="M25" s="30">
        <f>IF(DAY(JunSön1)=1,IF(AND(YEAR(JunSön1+10)=Kalenderår,MONTH(JunSön1+10)=6),JunSön1+10,""),IF(AND(YEAR(JunSön1+17)=Kalenderår,MONTH(JunSön1+17)=6),JunSön1+17,""))</f>
        <v>43999</v>
      </c>
      <c r="N25" s="30">
        <f>IF(DAY(JunSön1)=1,IF(AND(YEAR(JunSön1+11)=Kalenderår,MONTH(JunSön1+11)=6),JunSön1+11,""),IF(AND(YEAR(JunSön1+18)=Kalenderår,MONTH(JunSön1+18)=6),JunSön1+18,""))</f>
        <v>44000</v>
      </c>
      <c r="O25" s="30">
        <f>IF(DAY(JunSön1)=1,IF(AND(YEAR(JunSön1+12)=Kalenderår,MONTH(JunSön1+12)=6),JunSön1+12,""),IF(AND(YEAR(JunSön1+19)=Kalenderår,MONTH(JunSön1+19)=6),JunSön1+19,""))</f>
        <v>44001</v>
      </c>
      <c r="P25" s="30">
        <f>IF(DAY(JunSön1)=1,IF(AND(YEAR(JunSön1+13)=Kalenderår,MONTH(JunSön1+13)=6),JunSön1+13,""),IF(AND(YEAR(JunSön1+20)=Kalenderår,MONTH(JunSön1+20)=6),JunSön1+20,""))</f>
        <v>44002</v>
      </c>
      <c r="Q25" s="30">
        <f>IF(DAY(JunSön1)=1,IF(AND(YEAR(JunSön1+14)=Kalenderår,MONTH(JunSön1+14)=6),JunSön1+14,""),IF(AND(YEAR(JunSön1+21)=Kalenderår,MONTH(JunSön1+21)=6),JunSön1+21,""))</f>
        <v>44003</v>
      </c>
      <c r="S25" s="24"/>
      <c r="U25" s="3"/>
      <c r="V25" s="25"/>
      <c r="W25" s="25"/>
    </row>
    <row r="26" spans="1:23" ht="15" customHeight="1" x14ac:dyDescent="0.2">
      <c r="C26" s="30">
        <f>IF(DAY(MajSön1)=1,IF(AND(YEAR(MajSön1+15)=Kalenderår,MONTH(MajSön1+15)=5),MajSön1+15,""),IF(AND(YEAR(MajSön1+22)=Kalenderår,MONTH(MajSön1+22)=5),MajSön1+22,""))</f>
        <v>43969</v>
      </c>
      <c r="D26" s="30">
        <f>IF(DAY(MajSön1)=1,IF(AND(YEAR(MajSön1+16)=Kalenderår,MONTH(MajSön1+16)=5),MajSön1+16,""),IF(AND(YEAR(MajSön1+23)=Kalenderår,MONTH(MajSön1+23)=5),MajSön1+23,""))</f>
        <v>43970</v>
      </c>
      <c r="E26" s="30">
        <f>IF(DAY(MajSön1)=1,IF(AND(YEAR(MajSön1+17)=Kalenderår,MONTH(MajSön1+17)=5),MajSön1+17,""),IF(AND(YEAR(MajSön1+24)=Kalenderår,MONTH(MajSön1+24)=5),MajSön1+24,""))</f>
        <v>43971</v>
      </c>
      <c r="F26" s="30">
        <f>IF(DAY(MajSön1)=1,IF(AND(YEAR(MajSön1+18)=Kalenderår,MONTH(MajSön1+18)=5),MajSön1+18,""),IF(AND(YEAR(MajSön1+25)=Kalenderår,MONTH(MajSön1+25)=5),MajSön1+25,""))</f>
        <v>43972</v>
      </c>
      <c r="G26" s="30">
        <f>IF(DAY(MajSön1)=1,IF(AND(YEAR(MajSön1+19)=Kalenderår,MONTH(MajSön1+19)=5),MajSön1+19,""),IF(AND(YEAR(MajSön1+26)=Kalenderår,MONTH(MajSön1+26)=5),MajSön1+26,""))</f>
        <v>43973</v>
      </c>
      <c r="H26" s="30">
        <f>IF(DAY(MajSön1)=1,IF(AND(YEAR(MajSön1+20)=Kalenderår,MONTH(MajSön1+20)=5),MajSön1+20,""),IF(AND(YEAR(MajSön1+27)=Kalenderår,MONTH(MajSön1+27)=5),MajSön1+27,""))</f>
        <v>43974</v>
      </c>
      <c r="I26" s="30">
        <f>IF(DAY(MajSön1)=1,IF(AND(YEAR(MajSön1+21)=Kalenderår,MONTH(MajSön1+21)=5),MajSön1+21,""),IF(AND(YEAR(MajSön1+28)=Kalenderår,MONTH(MajSön1+28)=5),MajSön1+28,""))</f>
        <v>43975</v>
      </c>
      <c r="J26" s="22"/>
      <c r="K26" s="30">
        <f>IF(DAY(JunSön1)=1,IF(AND(YEAR(JunSön1+15)=Kalenderår,MONTH(JunSön1+15)=6),JunSön1+15,""),IF(AND(YEAR(JunSön1+22)=Kalenderår,MONTH(JunSön1+22)=6),JunSön1+22,""))</f>
        <v>44004</v>
      </c>
      <c r="L26" s="30">
        <f>IF(DAY(JunSön1)=1,IF(AND(YEAR(JunSön1+16)=Kalenderår,MONTH(JunSön1+16)=6),JunSön1+16,""),IF(AND(YEAR(JunSön1+23)=Kalenderår,MONTH(JunSön1+23)=6),JunSön1+23,""))</f>
        <v>44005</v>
      </c>
      <c r="M26" s="30">
        <f>IF(DAY(JunSön1)=1,IF(AND(YEAR(JunSön1+17)=Kalenderår,MONTH(JunSön1+17)=6),JunSön1+17,""),IF(AND(YEAR(JunSön1+24)=Kalenderår,MONTH(JunSön1+24)=6),JunSön1+24,""))</f>
        <v>44006</v>
      </c>
      <c r="N26" s="30">
        <f>IF(DAY(JunSön1)=1,IF(AND(YEAR(JunSön1+18)=Kalenderår,MONTH(JunSön1+18)=6),JunSön1+18,""),IF(AND(YEAR(JunSön1+25)=Kalenderår,MONTH(JunSön1+25)=6),JunSön1+25,""))</f>
        <v>44007</v>
      </c>
      <c r="O26" s="30">
        <f>IF(DAY(JunSön1)=1,IF(AND(YEAR(JunSön1+19)=Kalenderår,MONTH(JunSön1+19)=6),JunSön1+19,""),IF(AND(YEAR(JunSön1+26)=Kalenderår,MONTH(JunSön1+26)=6),JunSön1+26,""))</f>
        <v>44008</v>
      </c>
      <c r="P26" s="30">
        <f>IF(DAY(JunSön1)=1,IF(AND(YEAR(JunSön1+20)=Kalenderår,MONTH(JunSön1+20)=6),JunSön1+20,""),IF(AND(YEAR(JunSön1+27)=Kalenderår,MONTH(JunSön1+27)=6),JunSön1+27,""))</f>
        <v>44009</v>
      </c>
      <c r="Q26" s="30">
        <f>IF(DAY(JunSön1)=1,IF(AND(YEAR(JunSön1+21)=Kalenderår,MONTH(JunSön1+21)=6),JunSön1+21,""),IF(AND(YEAR(JunSön1+28)=Kalenderår,MONTH(JunSön1+28)=6),JunSön1+28,""))</f>
        <v>44010</v>
      </c>
      <c r="S26" s="24"/>
      <c r="U26" s="2"/>
      <c r="V26" s="25"/>
      <c r="W26" s="25"/>
    </row>
    <row r="27" spans="1:23" ht="15" customHeight="1" x14ac:dyDescent="0.2">
      <c r="C27" s="30">
        <f>IF(DAY(MajSön1)=1,IF(AND(YEAR(MajSön1+22)=Kalenderår,MONTH(MajSön1+22)=5),MajSön1+22,""),IF(AND(YEAR(MajSön1+29)=Kalenderår,MONTH(MajSön1+29)=5),MajSön1+29,""))</f>
        <v>43976</v>
      </c>
      <c r="D27" s="30">
        <f>IF(DAY(MajSön1)=1,IF(AND(YEAR(MajSön1+23)=Kalenderår,MONTH(MajSön1+23)=5),MajSön1+23,""),IF(AND(YEAR(MajSön1+30)=Kalenderår,MONTH(MajSön1+30)=5),MajSön1+30,""))</f>
        <v>43977</v>
      </c>
      <c r="E27" s="30">
        <f>IF(DAY(MajSön1)=1,IF(AND(YEAR(MajSön1+24)=Kalenderår,MONTH(MajSön1+24)=5),MajSön1+24,""),IF(AND(YEAR(MajSön1+31)=Kalenderår,MONTH(MajSön1+31)=5),MajSön1+31,""))</f>
        <v>43978</v>
      </c>
      <c r="F27" s="30">
        <f>IF(DAY(MajSön1)=1,IF(AND(YEAR(MajSön1+25)=Kalenderår,MONTH(MajSön1+25)=5),MajSön1+25,""),IF(AND(YEAR(MajSön1+32)=Kalenderår,MONTH(MajSön1+32)=5),MajSön1+32,""))</f>
        <v>43979</v>
      </c>
      <c r="G27" s="30">
        <f>IF(DAY(MajSön1)=1,IF(AND(YEAR(MajSön1+26)=Kalenderår,MONTH(MajSön1+26)=5),MajSön1+26,""),IF(AND(YEAR(MajSön1+33)=Kalenderår,MONTH(MajSön1+33)=5),MajSön1+33,""))</f>
        <v>43980</v>
      </c>
      <c r="H27" s="30">
        <f>IF(DAY(MajSön1)=1,IF(AND(YEAR(MajSön1+27)=Kalenderår,MONTH(MajSön1+27)=5),MajSön1+27,""),IF(AND(YEAR(MajSön1+34)=Kalenderår,MONTH(MajSön1+34)=5),MajSön1+34,""))</f>
        <v>43981</v>
      </c>
      <c r="I27" s="30">
        <f>IF(DAY(MajSön1)=1,IF(AND(YEAR(MajSön1+28)=Kalenderår,MONTH(MajSön1+28)=5),MajSön1+28,""),IF(AND(YEAR(MajSön1+35)=Kalenderår,MONTH(MajSön1+35)=5),MajSön1+35,""))</f>
        <v>43982</v>
      </c>
      <c r="J27" s="22"/>
      <c r="K27" s="30">
        <f>IF(DAY(JunSön1)=1,IF(AND(YEAR(JunSön1+22)=Kalenderår,MONTH(JunSön1+22)=6),JunSön1+22,""),IF(AND(YEAR(JunSön1+29)=Kalenderår,MONTH(JunSön1+29)=6),JunSön1+29,""))</f>
        <v>44011</v>
      </c>
      <c r="L27" s="30">
        <f>IF(DAY(JunSön1)=1,IF(AND(YEAR(JunSön1+23)=Kalenderår,MONTH(JunSön1+23)=6),JunSön1+23,""),IF(AND(YEAR(JunSön1+30)=Kalenderår,MONTH(JunSön1+30)=6),JunSön1+30,""))</f>
        <v>44012</v>
      </c>
      <c r="M27" s="30" t="str">
        <f>IF(DAY(JunSön1)=1,IF(AND(YEAR(JunSön1+24)=Kalenderår,MONTH(JunSön1+24)=6),JunSön1+24,""),IF(AND(YEAR(JunSön1+31)=Kalenderår,MONTH(JunSön1+31)=6),JunSön1+31,""))</f>
        <v/>
      </c>
      <c r="N27" s="30" t="str">
        <f>IF(DAY(JunSön1)=1,IF(AND(YEAR(JunSön1+25)=Kalenderår,MONTH(JunSön1+25)=6),JunSön1+25,""),IF(AND(YEAR(JunSön1+32)=Kalenderår,MONTH(JunSön1+32)=6),JunSön1+32,""))</f>
        <v/>
      </c>
      <c r="O27" s="30" t="str">
        <f>IF(DAY(JunSön1)=1,IF(AND(YEAR(JunSön1+26)=Kalenderår,MONTH(JunSön1+26)=6),JunSön1+26,""),IF(AND(YEAR(JunSön1+33)=Kalenderår,MONTH(JunSön1+33)=6),JunSön1+33,""))</f>
        <v/>
      </c>
      <c r="P27" s="30" t="str">
        <f>IF(DAY(JunSön1)=1,IF(AND(YEAR(JunSön1+27)=Kalenderår,MONTH(JunSön1+27)=6),JunSön1+27,""),IF(AND(YEAR(JunSön1+34)=Kalenderår,MONTH(JunSön1+34)=6),JunSön1+34,""))</f>
        <v/>
      </c>
      <c r="Q27" s="30" t="str">
        <f>IF(DAY(JunSön1)=1,IF(AND(YEAR(JunSön1+28)=Kalenderår,MONTH(JunSön1+28)=6),JunSön1+28,""),IF(AND(YEAR(JunSön1+35)=Kalenderår,MONTH(JunSön1+35)=6),JunSön1+35,""))</f>
        <v/>
      </c>
      <c r="S27" s="24"/>
      <c r="U27" s="10"/>
      <c r="V27" s="25"/>
      <c r="W27" s="25"/>
    </row>
    <row r="28" spans="1:23" ht="15" customHeight="1" x14ac:dyDescent="0.2">
      <c r="C28" s="30" t="str">
        <f>IF(DAY(MajSön1)=1,IF(AND(YEAR(MajSön1+29)=Kalenderår,MONTH(MajSön1+29)=5),MajSön1+29,""),IF(AND(YEAR(MajSön1+36)=Kalenderår,MONTH(MajSön1+36)=5),MajSön1+36,""))</f>
        <v/>
      </c>
      <c r="D28" s="30" t="str">
        <f>IF(DAY(MajSön1)=1,IF(AND(YEAR(MajSön1+30)=Kalenderår,MONTH(MajSön1+30)=5),MajSön1+30,""),IF(AND(YEAR(MajSön1+37)=Kalenderår,MONTH(MajSön1+37)=5),MajSön1+37,""))</f>
        <v/>
      </c>
      <c r="E28" s="30" t="str">
        <f>IF(DAY(MajSön1)=1,IF(AND(YEAR(MajSön1+31)=Kalenderår,MONTH(MajSön1+31)=5),MajSön1+31,""),IF(AND(YEAR(MajSön1+38)=Kalenderår,MONTH(MajSön1+38)=5),MajSön1+38,""))</f>
        <v/>
      </c>
      <c r="F28" s="30" t="str">
        <f>IF(DAY(MajSön1)=1,IF(AND(YEAR(MajSön1+32)=Kalenderår,MONTH(MajSön1+32)=5),MajSön1+32,""),IF(AND(YEAR(MajSön1+39)=Kalenderår,MONTH(MajSön1+39)=5),MajSön1+39,""))</f>
        <v/>
      </c>
      <c r="G28" s="30" t="str">
        <f>IF(DAY(MajSön1)=1,IF(AND(YEAR(MajSön1+33)=Kalenderår,MONTH(MajSön1+33)=5),MajSön1+33,""),IF(AND(YEAR(MajSön1+40)=Kalenderår,MONTH(MajSön1+40)=5),MajSön1+40,""))</f>
        <v/>
      </c>
      <c r="H28" s="30" t="str">
        <f>IF(DAY(MajSön1)=1,IF(AND(YEAR(MajSön1+34)=Kalenderår,MONTH(MajSön1+34)=5),MajSön1+34,""),IF(AND(YEAR(MajSön1+41)=Kalenderår,MONTH(MajSön1+41)=5),MajSön1+41,""))</f>
        <v/>
      </c>
      <c r="I28" s="30" t="str">
        <f>IF(DAY(MajSön1)=1,IF(AND(YEAR(MajSön1+35)=Kalenderår,MONTH(MajSön1+35)=5),MajSön1+35,""),IF(AND(YEAR(MajSön1+42)=Kalenderår,MONTH(MajSön1+42)=5),MajSön1+42,""))</f>
        <v/>
      </c>
      <c r="J28" s="22"/>
      <c r="K28" s="30" t="str">
        <f>IF(DAY(JunSön1)=1,IF(AND(YEAR(JunSön1+29)=Kalenderår,MONTH(JunSön1+29)=6),JunSön1+29,""),IF(AND(YEAR(JunSön1+36)=Kalenderår,MONTH(JunSön1+36)=6),JunSön1+36,""))</f>
        <v/>
      </c>
      <c r="L28" s="30" t="str">
        <f>IF(DAY(JunSön1)=1,IF(AND(YEAR(JunSön1+30)=Kalenderår,MONTH(JunSön1+30)=6),JunSön1+30,""),IF(AND(YEAR(JunSön1+37)=Kalenderår,MONTH(JunSön1+37)=6),JunSön1+37,""))</f>
        <v/>
      </c>
      <c r="M28" s="30" t="str">
        <f>IF(DAY(JunSön1)=1,IF(AND(YEAR(JunSön1+31)=Kalenderår,MONTH(JunSön1+31)=6),JunSön1+31,""),IF(AND(YEAR(JunSön1+38)=Kalenderår,MONTH(JunSön1+38)=6),JunSön1+38,""))</f>
        <v/>
      </c>
      <c r="N28" s="30" t="str">
        <f>IF(DAY(JunSön1)=1,IF(AND(YEAR(JunSön1+32)=Kalenderår,MONTH(JunSön1+32)=6),JunSön1+32,""),IF(AND(YEAR(JunSön1+39)=Kalenderår,MONTH(JunSön1+39)=6),JunSön1+39,""))</f>
        <v/>
      </c>
      <c r="O28" s="30" t="str">
        <f>IF(DAY(JunSön1)=1,IF(AND(YEAR(JunSön1+33)=Kalenderår,MONTH(JunSön1+33)=6),JunSön1+33,""),IF(AND(YEAR(JunSön1+40)=Kalenderår,MONTH(JunSön1+40)=6),JunSön1+40,""))</f>
        <v/>
      </c>
      <c r="P28" s="30" t="str">
        <f>IF(DAY(JunSön1)=1,IF(AND(YEAR(JunSön1+34)=Kalenderår,MONTH(JunSön1+34)=6),JunSön1+34,""),IF(AND(YEAR(JunSön1+41)=Kalenderår,MONTH(JunSön1+41)=6),JunSön1+41,""))</f>
        <v/>
      </c>
      <c r="Q28" s="30" t="str">
        <f>IF(DAY(JunSön1)=1,IF(AND(YEAR(JunSön1+35)=Kalenderår,MONTH(JunSön1+35)=6),JunSön1+35,""),IF(AND(YEAR(JunSön1+42)=Kalenderår,MONTH(JunSön1+42)=6),JunSön1+42,""))</f>
        <v/>
      </c>
      <c r="S28" s="24"/>
      <c r="U28" s="3"/>
      <c r="V28" s="25"/>
      <c r="W28" s="25"/>
    </row>
    <row r="29" spans="1:23" ht="15" customHeight="1" x14ac:dyDescent="0.2">
      <c r="J29" s="22"/>
      <c r="S29" s="24"/>
      <c r="U29" s="2"/>
      <c r="V29" s="25"/>
      <c r="W29" s="25"/>
    </row>
    <row r="30" spans="1:23" ht="15" customHeight="1" x14ac:dyDescent="0.2">
      <c r="A30" s="18" t="s">
        <v>15</v>
      </c>
      <c r="C30" s="26" t="s">
        <v>30</v>
      </c>
      <c r="D30" s="26"/>
      <c r="E30" s="26"/>
      <c r="F30" s="26"/>
      <c r="G30" s="26"/>
      <c r="H30" s="26"/>
      <c r="I30" s="26"/>
      <c r="J30" s="22"/>
      <c r="K30" s="26" t="s">
        <v>42</v>
      </c>
      <c r="L30" s="26"/>
      <c r="M30" s="26"/>
      <c r="N30" s="26"/>
      <c r="O30" s="26"/>
      <c r="P30" s="26"/>
      <c r="Q30" s="26"/>
      <c r="S30" s="24"/>
      <c r="U30" s="10"/>
      <c r="V30" s="25"/>
      <c r="W30" s="25"/>
    </row>
    <row r="31" spans="1:23" ht="15" customHeight="1" x14ac:dyDescent="0.2">
      <c r="A31" s="18" t="s">
        <v>16</v>
      </c>
      <c r="C31" s="11" t="s">
        <v>27</v>
      </c>
      <c r="D31" s="11" t="s">
        <v>33</v>
      </c>
      <c r="E31" s="11" t="s">
        <v>34</v>
      </c>
      <c r="F31" s="11" t="s">
        <v>35</v>
      </c>
      <c r="G31" s="11" t="s">
        <v>36</v>
      </c>
      <c r="H31" s="11" t="s">
        <v>37</v>
      </c>
      <c r="I31" s="11" t="s">
        <v>38</v>
      </c>
      <c r="J31" s="22"/>
      <c r="K31" s="11" t="s">
        <v>27</v>
      </c>
      <c r="L31" s="11" t="s">
        <v>33</v>
      </c>
      <c r="M31" s="11" t="s">
        <v>34</v>
      </c>
      <c r="N31" s="11" t="s">
        <v>35</v>
      </c>
      <c r="O31" s="11" t="s">
        <v>36</v>
      </c>
      <c r="P31" s="11" t="s">
        <v>37</v>
      </c>
      <c r="Q31" s="11" t="s">
        <v>38</v>
      </c>
      <c r="S31" s="24"/>
      <c r="U31" s="3"/>
      <c r="V31" s="25"/>
      <c r="W31" s="25"/>
    </row>
    <row r="32" spans="1:23" ht="15" customHeight="1" x14ac:dyDescent="0.2">
      <c r="A32" s="18"/>
      <c r="C32" s="30" t="str">
        <f>IF(DAY(JulSön1)=1,"",IF(AND(YEAR(JulSön1+1)=Kalenderår,MONTH(JulSön1+1)=7),JulSön1+1,""))</f>
        <v/>
      </c>
      <c r="D32" s="30" t="str">
        <f>IF(DAY(JulSön1)=1,"",IF(AND(YEAR(JulSön1+2)=Kalenderår,MONTH(JulSön1+2)=7),JulSön1+2,""))</f>
        <v/>
      </c>
      <c r="E32" s="30">
        <f>IF(DAY(JulSön1)=1,"",IF(AND(YEAR(JulSön1+3)=Kalenderår,MONTH(JulSön1+3)=7),JulSön1+3,""))</f>
        <v>44013</v>
      </c>
      <c r="F32" s="30">
        <f>IF(DAY(JulSön1)=1,"",IF(AND(YEAR(JulSön1+4)=Kalenderår,MONTH(JulSön1+4)=7),JulSön1+4,""))</f>
        <v>44014</v>
      </c>
      <c r="G32" s="30">
        <f>IF(DAY(JulSön1)=1,"",IF(AND(YEAR(JulSön1+5)=Kalenderår,MONTH(JulSön1+5)=7),JulSön1+5,""))</f>
        <v>44015</v>
      </c>
      <c r="H32" s="30">
        <f>IF(DAY(JulSön1)=1,"",IF(AND(YEAR(JulSön1+6)=Kalenderår,MONTH(JulSön1+6)=7),JulSön1+6,""))</f>
        <v>44016</v>
      </c>
      <c r="I32" s="30">
        <f>IF(DAY(JulSön1)=1,IF(AND(YEAR(JulSön1)=Kalenderår,MONTH(JulSön1)=7),JulSön1,""),IF(AND(YEAR(JulSön1+7)=Kalenderår,MONTH(JulSön1+7)=7),JulSön1+7,""))</f>
        <v>44017</v>
      </c>
      <c r="K32" s="30" t="str">
        <f>IF(DAY(AugSön1)=1,"",IF(AND(YEAR(AugSön1+1)=Kalenderår,MONTH(AugSön1+1)=8),AugSön1+1,""))</f>
        <v/>
      </c>
      <c r="L32" s="30" t="str">
        <f>IF(DAY(AugSön1)=1,"",IF(AND(YEAR(AugSön1+2)=Kalenderår,MONTH(AugSön1+2)=8),AugSön1+2,""))</f>
        <v/>
      </c>
      <c r="M32" s="30" t="str">
        <f>IF(DAY(AugSön1)=1,"",IF(AND(YEAR(AugSön1+3)=Kalenderår,MONTH(AugSön1+3)=8),AugSön1+3,""))</f>
        <v/>
      </c>
      <c r="N32" s="30" t="str">
        <f>IF(DAY(AugSön1)=1,"",IF(AND(YEAR(AugSön1+4)=Kalenderår,MONTH(AugSön1+4)=8),AugSön1+4,""))</f>
        <v/>
      </c>
      <c r="O32" s="30" t="str">
        <f>IF(DAY(AugSön1)=1,"",IF(AND(YEAR(AugSön1+5)=Kalenderår,MONTH(AugSön1+5)=8),AugSön1+5,""))</f>
        <v/>
      </c>
      <c r="P32" s="30">
        <f>IF(DAY(AugSön1)=1,"",IF(AND(YEAR(AugSön1+6)=Kalenderår,MONTH(AugSön1+6)=8),AugSön1+6,""))</f>
        <v>44044</v>
      </c>
      <c r="Q32" s="30">
        <f>IF(DAY(AugSön1)=1,IF(AND(YEAR(AugSön1)=Kalenderår,MONTH(AugSön1)=8),AugSön1,""),IF(AND(YEAR(AugSön1+7)=Kalenderår,MONTH(AugSön1+7)=8),AugSön1+7,""))</f>
        <v>44045</v>
      </c>
      <c r="S32" s="24"/>
      <c r="U32" s="2"/>
      <c r="V32" s="25"/>
      <c r="W32" s="25"/>
    </row>
    <row r="33" spans="1:23" ht="15" customHeight="1" x14ac:dyDescent="0.2">
      <c r="A33" s="18"/>
      <c r="C33" s="30">
        <f>IF(DAY(JulSön1)=1,IF(AND(YEAR(JulSön1+1)=Kalenderår,MONTH(JulSön1+1)=7),JulSön1+1,""),IF(AND(YEAR(JulSön1+8)=Kalenderår,MONTH(JulSön1+8)=7),JulSön1+8,""))</f>
        <v>44018</v>
      </c>
      <c r="D33" s="30">
        <f>IF(DAY(JulSön1)=1,IF(AND(YEAR(JulSön1+2)=Kalenderår,MONTH(JulSön1+2)=7),JulSön1+2,""),IF(AND(YEAR(JulSön1+9)=Kalenderår,MONTH(JulSön1+9)=7),JulSön1+9,""))</f>
        <v>44019</v>
      </c>
      <c r="E33" s="30">
        <f>IF(DAY(JulSön1)=1,IF(AND(YEAR(JulSön1+3)=Kalenderår,MONTH(JulSön1+3)=7),JulSön1+3,""),IF(AND(YEAR(JulSön1+10)=Kalenderår,MONTH(JulSön1+10)=7),JulSön1+10,""))</f>
        <v>44020</v>
      </c>
      <c r="F33" s="30">
        <f>IF(DAY(JulSön1)=1,IF(AND(YEAR(JulSön1+4)=Kalenderår,MONTH(JulSön1+4)=7),JulSön1+4,""),IF(AND(YEAR(JulSön1+11)=Kalenderår,MONTH(JulSön1+11)=7),JulSön1+11,""))</f>
        <v>44021</v>
      </c>
      <c r="G33" s="30">
        <f>IF(DAY(JulSön1)=1,IF(AND(YEAR(JulSön1+5)=Kalenderår,MONTH(JulSön1+5)=7),JulSön1+5,""),IF(AND(YEAR(JulSön1+12)=Kalenderår,MONTH(JulSön1+12)=7),JulSön1+12,""))</f>
        <v>44022</v>
      </c>
      <c r="H33" s="30">
        <f>IF(DAY(JulSön1)=1,IF(AND(YEAR(JulSön1+6)=Kalenderår,MONTH(JulSön1+6)=7),JulSön1+6,""),IF(AND(YEAR(JulSön1+13)=Kalenderår,MONTH(JulSön1+13)=7),JulSön1+13,""))</f>
        <v>44023</v>
      </c>
      <c r="I33" s="30">
        <f>IF(DAY(JulSön1)=1,IF(AND(YEAR(JulSön1+7)=Kalenderår,MONTH(JulSön1+7)=7),JulSön1+7,""),IF(AND(YEAR(JulSön1+14)=Kalenderår,MONTH(JulSön1+14)=7),JulSön1+14,""))</f>
        <v>44024</v>
      </c>
      <c r="K33" s="30">
        <f>IF(DAY(AugSön1)=1,IF(AND(YEAR(AugSön1+1)=Kalenderår,MONTH(AugSön1+1)=8),AugSön1+1,""),IF(AND(YEAR(AugSön1+8)=Kalenderår,MONTH(AugSön1+8)=8),AugSön1+8,""))</f>
        <v>44046</v>
      </c>
      <c r="L33" s="30">
        <f>IF(DAY(AugSön1)=1,IF(AND(YEAR(AugSön1+2)=Kalenderår,MONTH(AugSön1+2)=8),AugSön1+2,""),IF(AND(YEAR(AugSön1+9)=Kalenderår,MONTH(AugSön1+9)=8),AugSön1+9,""))</f>
        <v>44047</v>
      </c>
      <c r="M33" s="30">
        <f>IF(DAY(AugSön1)=1,IF(AND(YEAR(AugSön1+3)=Kalenderår,MONTH(AugSön1+3)=8),AugSön1+3,""),IF(AND(YEAR(AugSön1+10)=Kalenderår,MONTH(AugSön1+10)=8),AugSön1+10,""))</f>
        <v>44048</v>
      </c>
      <c r="N33" s="30">
        <f>IF(DAY(AugSön1)=1,IF(AND(YEAR(AugSön1+4)=Kalenderår,MONTH(AugSön1+4)=8),AugSön1+4,""),IF(AND(YEAR(AugSön1+11)=Kalenderår,MONTH(AugSön1+11)=8),AugSön1+11,""))</f>
        <v>44049</v>
      </c>
      <c r="O33" s="30">
        <f>IF(DAY(AugSön1)=1,IF(AND(YEAR(AugSön1+5)=Kalenderår,MONTH(AugSön1+5)=8),AugSön1+5,""),IF(AND(YEAR(AugSön1+12)=Kalenderår,MONTH(AugSön1+12)=8),AugSön1+12,""))</f>
        <v>44050</v>
      </c>
      <c r="P33" s="30">
        <f>IF(DAY(AugSön1)=1,IF(AND(YEAR(AugSön1+6)=Kalenderår,MONTH(AugSön1+6)=8),AugSön1+6,""),IF(AND(YEAR(AugSön1+13)=Kalenderår,MONTH(AugSön1+13)=8),AugSön1+13,""))</f>
        <v>44051</v>
      </c>
      <c r="Q33" s="30">
        <f>IF(DAY(AugSön1)=1,IF(AND(YEAR(AugSön1+7)=Kalenderår,MONTH(AugSön1+7)=8),AugSön1+7,""),IF(AND(YEAR(AugSön1+14)=Kalenderår,MONTH(AugSön1+14)=8),AugSön1+14,""))</f>
        <v>44052</v>
      </c>
      <c r="S33" s="24"/>
      <c r="U33" s="10"/>
      <c r="V33" s="25"/>
      <c r="W33" s="25"/>
    </row>
    <row r="34" spans="1:23" ht="15" customHeight="1" x14ac:dyDescent="0.2">
      <c r="C34" s="30">
        <f>IF(DAY(JulSön1)=1,IF(AND(YEAR(JulSön1+8)=Kalenderår,MONTH(JulSön1+8)=7),JulSön1+8,""),IF(AND(YEAR(JulSön1+15)=Kalenderår,MONTH(JulSön1+15)=7),JulSön1+15,""))</f>
        <v>44025</v>
      </c>
      <c r="D34" s="30">
        <f>IF(DAY(JulSön1)=1,IF(AND(YEAR(JulSön1+9)=Kalenderår,MONTH(JulSön1+9)=7),JulSön1+9,""),IF(AND(YEAR(JulSön1+16)=Kalenderår,MONTH(JulSön1+16)=7),JulSön1+16,""))</f>
        <v>44026</v>
      </c>
      <c r="E34" s="30">
        <f>IF(DAY(JulSön1)=1,IF(AND(YEAR(JulSön1+10)=Kalenderår,MONTH(JulSön1+10)=7),JulSön1+10,""),IF(AND(YEAR(JulSön1+17)=Kalenderår,MONTH(JulSön1+17)=7),JulSön1+17,""))</f>
        <v>44027</v>
      </c>
      <c r="F34" s="30">
        <f>IF(DAY(JulSön1)=1,IF(AND(YEAR(JulSön1+11)=Kalenderår,MONTH(JulSön1+11)=7),JulSön1+11,""),IF(AND(YEAR(JulSön1+18)=Kalenderår,MONTH(JulSön1+18)=7),JulSön1+18,""))</f>
        <v>44028</v>
      </c>
      <c r="G34" s="30">
        <f>IF(DAY(JulSön1)=1,IF(AND(YEAR(JulSön1+12)=Kalenderår,MONTH(JulSön1+12)=7),JulSön1+12,""),IF(AND(YEAR(JulSön1+19)=Kalenderår,MONTH(JulSön1+19)=7),JulSön1+19,""))</f>
        <v>44029</v>
      </c>
      <c r="H34" s="30">
        <f>IF(DAY(JulSön1)=1,IF(AND(YEAR(JulSön1+13)=Kalenderår,MONTH(JulSön1+13)=7),JulSön1+13,""),IF(AND(YEAR(JulSön1+20)=Kalenderår,MONTH(JulSön1+20)=7),JulSön1+20,""))</f>
        <v>44030</v>
      </c>
      <c r="I34" s="30">
        <f>IF(DAY(JulSön1)=1,IF(AND(YEAR(JulSön1+14)=Kalenderår,MONTH(JulSön1+14)=7),JulSön1+14,""),IF(AND(YEAR(JulSön1+21)=Kalenderår,MONTH(JulSön1+21)=7),JulSön1+21,""))</f>
        <v>44031</v>
      </c>
      <c r="K34" s="30">
        <f>IF(DAY(AugSön1)=1,IF(AND(YEAR(AugSön1+8)=Kalenderår,MONTH(AugSön1+8)=8),AugSön1+8,""),IF(AND(YEAR(AugSön1+15)=Kalenderår,MONTH(AugSön1+15)=8),AugSön1+15,""))</f>
        <v>44053</v>
      </c>
      <c r="L34" s="30">
        <f>IF(DAY(AugSön1)=1,IF(AND(YEAR(AugSön1+9)=Kalenderår,MONTH(AugSön1+9)=8),AugSön1+9,""),IF(AND(YEAR(AugSön1+16)=Kalenderår,MONTH(AugSön1+16)=8),AugSön1+16,""))</f>
        <v>44054</v>
      </c>
      <c r="M34" s="30">
        <f>IF(DAY(AugSön1)=1,IF(AND(YEAR(AugSön1+10)=Kalenderår,MONTH(AugSön1+10)=8),AugSön1+10,""),IF(AND(YEAR(AugSön1+17)=Kalenderår,MONTH(AugSön1+17)=8),AugSön1+17,""))</f>
        <v>44055</v>
      </c>
      <c r="N34" s="30">
        <f>IF(DAY(AugSön1)=1,IF(AND(YEAR(AugSön1+11)=Kalenderår,MONTH(AugSön1+11)=8),AugSön1+11,""),IF(AND(YEAR(AugSön1+18)=Kalenderår,MONTH(AugSön1+18)=8),AugSön1+18,""))</f>
        <v>44056</v>
      </c>
      <c r="O34" s="30">
        <f>IF(DAY(AugSön1)=1,IF(AND(YEAR(AugSön1+12)=Kalenderår,MONTH(AugSön1+12)=8),AugSön1+12,""),IF(AND(YEAR(AugSön1+19)=Kalenderår,MONTH(AugSön1+19)=8),AugSön1+19,""))</f>
        <v>44057</v>
      </c>
      <c r="P34" s="30">
        <f>IF(DAY(AugSön1)=1,IF(AND(YEAR(AugSön1+13)=Kalenderår,MONTH(AugSön1+13)=8),AugSön1+13,""),IF(AND(YEAR(AugSön1+20)=Kalenderår,MONTH(AugSön1+20)=8),AugSön1+20,""))</f>
        <v>44058</v>
      </c>
      <c r="Q34" s="30">
        <f>IF(DAY(AugSön1)=1,IF(AND(YEAR(AugSön1+14)=Kalenderår,MONTH(AugSön1+14)=8),AugSön1+14,""),IF(AND(YEAR(AugSön1+21)=Kalenderår,MONTH(AugSön1+21)=8),AugSön1+21,""))</f>
        <v>44059</v>
      </c>
      <c r="S34" s="24"/>
      <c r="U34" s="3"/>
      <c r="V34" s="25"/>
      <c r="W34" s="25"/>
    </row>
    <row r="35" spans="1:23" ht="15" customHeight="1" x14ac:dyDescent="0.2">
      <c r="C35" s="30">
        <f>IF(DAY(JulSön1)=1,IF(AND(YEAR(JulSön1+15)=Kalenderår,MONTH(JulSön1+15)=7),JulSön1+15,""),IF(AND(YEAR(JulSön1+22)=Kalenderår,MONTH(JulSön1+22)=7),JulSön1+22,""))</f>
        <v>44032</v>
      </c>
      <c r="D35" s="30">
        <f>IF(DAY(JulSön1)=1,IF(AND(YEAR(JulSön1+16)=Kalenderår,MONTH(JulSön1+16)=7),JulSön1+16,""),IF(AND(YEAR(JulSön1+23)=Kalenderår,MONTH(JulSön1+23)=7),JulSön1+23,""))</f>
        <v>44033</v>
      </c>
      <c r="E35" s="30">
        <f>IF(DAY(JulSön1)=1,IF(AND(YEAR(JulSön1+17)=Kalenderår,MONTH(JulSön1+17)=7),JulSön1+17,""),IF(AND(YEAR(JulSön1+24)=Kalenderår,MONTH(JulSön1+24)=7),JulSön1+24,""))</f>
        <v>44034</v>
      </c>
      <c r="F35" s="30">
        <f>IF(DAY(JulSön1)=1,IF(AND(YEAR(JulSön1+18)=Kalenderår,MONTH(JulSön1+18)=7),JulSön1+18,""),IF(AND(YEAR(JulSön1+25)=Kalenderår,MONTH(JulSön1+25)=7),JulSön1+25,""))</f>
        <v>44035</v>
      </c>
      <c r="G35" s="30">
        <f>IF(DAY(JulSön1)=1,IF(AND(YEAR(JulSön1+19)=Kalenderår,MONTH(JulSön1+19)=7),JulSön1+19,""),IF(AND(YEAR(JulSön1+26)=Kalenderår,MONTH(JulSön1+26)=7),JulSön1+26,""))</f>
        <v>44036</v>
      </c>
      <c r="H35" s="30">
        <f>IF(DAY(JulSön1)=1,IF(AND(YEAR(JulSön1+20)=Kalenderår,MONTH(JulSön1+20)=7),JulSön1+20,""),IF(AND(YEAR(JulSön1+27)=Kalenderår,MONTH(JulSön1+27)=7),JulSön1+27,""))</f>
        <v>44037</v>
      </c>
      <c r="I35" s="30">
        <f>IF(DAY(JulSön1)=1,IF(AND(YEAR(JulSön1+21)=Kalenderår,MONTH(JulSön1+21)=7),JulSön1+21,""),IF(AND(YEAR(JulSön1+28)=Kalenderår,MONTH(JulSön1+28)=7),JulSön1+28,""))</f>
        <v>44038</v>
      </c>
      <c r="K35" s="30">
        <f>IF(DAY(AugSön1)=1,IF(AND(YEAR(AugSön1+15)=Kalenderår,MONTH(AugSön1+15)=8),AugSön1+15,""),IF(AND(YEAR(AugSön1+22)=Kalenderår,MONTH(AugSön1+22)=8),AugSön1+22,""))</f>
        <v>44060</v>
      </c>
      <c r="L35" s="30">
        <f>IF(DAY(AugSön1)=1,IF(AND(YEAR(AugSön1+16)=Kalenderår,MONTH(AugSön1+16)=8),AugSön1+16,""),IF(AND(YEAR(AugSön1+23)=Kalenderår,MONTH(AugSön1+23)=8),AugSön1+23,""))</f>
        <v>44061</v>
      </c>
      <c r="M35" s="30">
        <f>IF(DAY(AugSön1)=1,IF(AND(YEAR(AugSön1+17)=Kalenderår,MONTH(AugSön1+17)=8),AugSön1+17,""),IF(AND(YEAR(AugSön1+24)=Kalenderår,MONTH(AugSön1+24)=8),AugSön1+24,""))</f>
        <v>44062</v>
      </c>
      <c r="N35" s="30">
        <f>IF(DAY(AugSön1)=1,IF(AND(YEAR(AugSön1+18)=Kalenderår,MONTH(AugSön1+18)=8),AugSön1+18,""),IF(AND(YEAR(AugSön1+25)=Kalenderår,MONTH(AugSön1+25)=8),AugSön1+25,""))</f>
        <v>44063</v>
      </c>
      <c r="O35" s="30">
        <f>IF(DAY(AugSön1)=1,IF(AND(YEAR(AugSön1+19)=Kalenderår,MONTH(AugSön1+19)=8),AugSön1+19,""),IF(AND(YEAR(AugSön1+26)=Kalenderår,MONTH(AugSön1+26)=8),AugSön1+26,""))</f>
        <v>44064</v>
      </c>
      <c r="P35" s="30">
        <f>IF(DAY(AugSön1)=1,IF(AND(YEAR(AugSön1+20)=Kalenderår,MONTH(AugSön1+20)=8),AugSön1+20,""),IF(AND(YEAR(AugSön1+27)=Kalenderår,MONTH(AugSön1+27)=8),AugSön1+27,""))</f>
        <v>44065</v>
      </c>
      <c r="Q35" s="30">
        <f>IF(DAY(AugSön1)=1,IF(AND(YEAR(AugSön1+21)=Kalenderår,MONTH(AugSön1+21)=8),AugSön1+21,""),IF(AND(YEAR(AugSön1+28)=Kalenderår,MONTH(AugSön1+28)=8),AugSön1+28,""))</f>
        <v>44066</v>
      </c>
      <c r="S35" s="24"/>
      <c r="U35" s="2"/>
      <c r="V35" s="25"/>
      <c r="W35" s="25"/>
    </row>
    <row r="36" spans="1:23" ht="15" customHeight="1" x14ac:dyDescent="0.2">
      <c r="C36" s="30">
        <f>IF(DAY(JulSön1)=1,IF(AND(YEAR(JulSön1+22)=Kalenderår,MONTH(JulSön1+22)=7),JulSön1+22,""),IF(AND(YEAR(JulSön1+29)=Kalenderår,MONTH(JulSön1+29)=7),JulSön1+29,""))</f>
        <v>44039</v>
      </c>
      <c r="D36" s="30">
        <f>IF(DAY(JulSön1)=1,IF(AND(YEAR(JulSön1+23)=Kalenderår,MONTH(JulSön1+23)=7),JulSön1+23,""),IF(AND(YEAR(JulSön1+30)=Kalenderår,MONTH(JulSön1+30)=7),JulSön1+30,""))</f>
        <v>44040</v>
      </c>
      <c r="E36" s="30">
        <f>IF(DAY(JulSön1)=1,IF(AND(YEAR(JulSön1+24)=Kalenderår,MONTH(JulSön1+24)=7),JulSön1+24,""),IF(AND(YEAR(JulSön1+31)=Kalenderår,MONTH(JulSön1+31)=7),JulSön1+31,""))</f>
        <v>44041</v>
      </c>
      <c r="F36" s="30">
        <f>IF(DAY(JulSön1)=1,IF(AND(YEAR(JulSön1+25)=Kalenderår,MONTH(JulSön1+25)=7),JulSön1+25,""),IF(AND(YEAR(JulSön1+32)=Kalenderår,MONTH(JulSön1+32)=7),JulSön1+32,""))</f>
        <v>44042</v>
      </c>
      <c r="G36" s="30">
        <f>IF(DAY(JulSön1)=1,IF(AND(YEAR(JulSön1+26)=Kalenderår,MONTH(JulSön1+26)=7),JulSön1+26,""),IF(AND(YEAR(JulSön1+33)=Kalenderår,MONTH(JulSön1+33)=7),JulSön1+33,""))</f>
        <v>44043</v>
      </c>
      <c r="H36" s="30" t="str">
        <f>IF(DAY(JulSön1)=1,IF(AND(YEAR(JulSön1+27)=Kalenderår,MONTH(JulSön1+27)=7),JulSön1+27,""),IF(AND(YEAR(JulSön1+34)=Kalenderår,MONTH(JulSön1+34)=7),JulSön1+34,""))</f>
        <v/>
      </c>
      <c r="I36" s="30" t="str">
        <f>IF(DAY(JulSön1)=1,IF(AND(YEAR(JulSön1+28)=Kalenderår,MONTH(JulSön1+28)=7),JulSön1+28,""),IF(AND(YEAR(JulSön1+35)=Kalenderår,MONTH(JulSön1+35)=7),JulSön1+35,""))</f>
        <v/>
      </c>
      <c r="K36" s="30">
        <f>IF(DAY(AugSön1)=1,IF(AND(YEAR(AugSön1+22)=Kalenderår,MONTH(AugSön1+22)=8),AugSön1+22,""),IF(AND(YEAR(AugSön1+29)=Kalenderår,MONTH(AugSön1+29)=8),AugSön1+29,""))</f>
        <v>44067</v>
      </c>
      <c r="L36" s="30">
        <f>IF(DAY(AugSön1)=1,IF(AND(YEAR(AugSön1+23)=Kalenderår,MONTH(AugSön1+23)=8),AugSön1+23,""),IF(AND(YEAR(AugSön1+30)=Kalenderår,MONTH(AugSön1+30)=8),AugSön1+30,""))</f>
        <v>44068</v>
      </c>
      <c r="M36" s="30">
        <f>IF(DAY(AugSön1)=1,IF(AND(YEAR(AugSön1+24)=Kalenderår,MONTH(AugSön1+24)=8),AugSön1+24,""),IF(AND(YEAR(AugSön1+31)=Kalenderår,MONTH(AugSön1+31)=8),AugSön1+31,""))</f>
        <v>44069</v>
      </c>
      <c r="N36" s="30">
        <f>IF(DAY(AugSön1)=1,IF(AND(YEAR(AugSön1+25)=Kalenderår,MONTH(AugSön1+25)=8),AugSön1+25,""),IF(AND(YEAR(AugSön1+32)=Kalenderår,MONTH(AugSön1+32)=8),AugSön1+32,""))</f>
        <v>44070</v>
      </c>
      <c r="O36" s="30">
        <f>IF(DAY(AugSön1)=1,IF(AND(YEAR(AugSön1+26)=Kalenderår,MONTH(AugSön1+26)=8),AugSön1+26,""),IF(AND(YEAR(AugSön1+33)=Kalenderår,MONTH(AugSön1+33)=8),AugSön1+33,""))</f>
        <v>44071</v>
      </c>
      <c r="P36" s="30">
        <f>IF(DAY(AugSön1)=1,IF(AND(YEAR(AugSön1+27)=Kalenderår,MONTH(AugSön1+27)=8),AugSön1+27,""),IF(AND(YEAR(AugSön1+34)=Kalenderår,MONTH(AugSön1+34)=8),AugSön1+34,""))</f>
        <v>44072</v>
      </c>
      <c r="Q36" s="30">
        <f>IF(DAY(AugSön1)=1,IF(AND(YEAR(AugSön1+28)=Kalenderår,MONTH(AugSön1+28)=8),AugSön1+28,""),IF(AND(YEAR(AugSön1+35)=Kalenderår,MONTH(AugSön1+35)=8),AugSön1+35,""))</f>
        <v>44073</v>
      </c>
      <c r="S36" s="24"/>
      <c r="U36" s="10"/>
      <c r="V36" s="25"/>
      <c r="W36" s="25"/>
    </row>
    <row r="37" spans="1:23" ht="15" customHeight="1" x14ac:dyDescent="0.2">
      <c r="C37" s="30" t="str">
        <f>IF(DAY(JulSön1)=1,IF(AND(YEAR(JulSön1+29)=Kalenderår,MONTH(JulSön1+29)=7),JulSön1+29,""),IF(AND(YEAR(JulSön1+36)=Kalenderår,MONTH(JulSön1+36)=7),JulSön1+36,""))</f>
        <v/>
      </c>
      <c r="D37" s="30" t="str">
        <f>IF(DAY(JulSön1)=1,IF(AND(YEAR(JulSön1+30)=Kalenderår,MONTH(JulSön1+30)=7),JulSön1+30,""),IF(AND(YEAR(JulSön1+37)=Kalenderår,MONTH(JulSön1+37)=7),JulSön1+37,""))</f>
        <v/>
      </c>
      <c r="E37" s="30" t="str">
        <f>IF(DAY(JulSön1)=1,IF(AND(YEAR(JulSön1+31)=Kalenderår,MONTH(JulSön1+31)=7),JulSön1+31,""),IF(AND(YEAR(JulSön1+38)=Kalenderår,MONTH(JulSön1+38)=7),JulSön1+38,""))</f>
        <v/>
      </c>
      <c r="F37" s="30" t="str">
        <f>IF(DAY(JulSön1)=1,IF(AND(YEAR(JulSön1+32)=Kalenderår,MONTH(JulSön1+32)=7),JulSön1+32,""),IF(AND(YEAR(JulSön1+39)=Kalenderår,MONTH(JulSön1+39)=7),JulSön1+39,""))</f>
        <v/>
      </c>
      <c r="G37" s="30" t="str">
        <f>IF(DAY(JulSön1)=1,IF(AND(YEAR(JulSön1+33)=Kalenderår,MONTH(JulSön1+33)=7),JulSön1+33,""),IF(AND(YEAR(JulSön1+40)=Kalenderår,MONTH(JulSön1+40)=7),JulSön1+40,""))</f>
        <v/>
      </c>
      <c r="H37" s="30" t="str">
        <f>IF(DAY(JulSön1)=1,IF(AND(YEAR(JulSön1+34)=Kalenderår,MONTH(JulSön1+34)=7),JulSön1+34,""),IF(AND(YEAR(JulSön1+41)=Kalenderår,MONTH(JulSön1+41)=7),JulSön1+41,""))</f>
        <v/>
      </c>
      <c r="I37" s="30" t="str">
        <f>IF(DAY(JulSön1)=1,IF(AND(YEAR(JulSön1+35)=Kalenderår,MONTH(JulSön1+35)=7),JulSön1+35,""),IF(AND(YEAR(JulSön1+42)=Kalenderår,MONTH(JulSön1+42)=7),JulSön1+42,""))</f>
        <v/>
      </c>
      <c r="K37" s="30">
        <f>IF(DAY(AugSön1)=1,IF(AND(YEAR(AugSön1+29)=Kalenderår,MONTH(AugSön1+29)=8),AugSön1+29,""),IF(AND(YEAR(AugSön1+36)=Kalenderår,MONTH(AugSön1+36)=8),AugSön1+36,""))</f>
        <v>44074</v>
      </c>
      <c r="L37" s="30" t="str">
        <f>IF(DAY(AugSön1)=1,IF(AND(YEAR(AugSön1+30)=Kalenderår,MONTH(AugSön1+30)=8),AugSön1+30,""),IF(AND(YEAR(AugSön1+37)=Kalenderår,MONTH(AugSön1+37)=8),AugSön1+37,""))</f>
        <v/>
      </c>
      <c r="M37" s="30" t="str">
        <f>IF(DAY(AugSön1)=1,IF(AND(YEAR(AugSön1+31)=Kalenderår,MONTH(AugSön1+31)=8),AugSön1+31,""),IF(AND(YEAR(AugSön1+38)=Kalenderår,MONTH(AugSön1+38)=8),AugSön1+38,""))</f>
        <v/>
      </c>
      <c r="N37" s="30" t="str">
        <f>IF(DAY(AugSön1)=1,IF(AND(YEAR(AugSön1+32)=Kalenderår,MONTH(AugSön1+32)=8),AugSön1+32,""),IF(AND(YEAR(AugSön1+39)=Kalenderår,MONTH(AugSön1+39)=8),AugSön1+39,""))</f>
        <v/>
      </c>
      <c r="O37" s="30" t="str">
        <f>IF(DAY(AugSön1)=1,IF(AND(YEAR(AugSön1+33)=Kalenderår,MONTH(AugSön1+33)=8),AugSön1+33,""),IF(AND(YEAR(AugSön1+40)=Kalenderår,MONTH(AugSön1+40)=8),AugSön1+40,""))</f>
        <v/>
      </c>
      <c r="P37" s="30" t="str">
        <f>IF(DAY(AugSön1)=1,IF(AND(YEAR(AugSön1+34)=Kalenderår,MONTH(AugSön1+34)=8),AugSön1+34,""),IF(AND(YEAR(AugSön1+41)=Kalenderår,MONTH(AugSön1+41)=8),AugSön1+41,""))</f>
        <v/>
      </c>
      <c r="Q37" s="30" t="str">
        <f>IF(DAY(AugSön1)=1,IF(AND(YEAR(AugSön1+35)=Kalenderår,MONTH(AugSön1+35)=8),AugSön1+35,""),IF(AND(YEAR(AugSön1+42)=Kalenderår,MONTH(AugSön1+42)=8),AugSön1+42,""))</f>
        <v/>
      </c>
      <c r="S37" s="24"/>
      <c r="U37" s="3"/>
      <c r="V37" s="25"/>
      <c r="W37" s="25"/>
    </row>
    <row r="38" spans="1:23" ht="15" customHeight="1" x14ac:dyDescent="0.2"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S38" s="24"/>
      <c r="U38" s="2"/>
      <c r="V38" s="25"/>
      <c r="W38" s="25"/>
    </row>
    <row r="39" spans="1:23" ht="15" customHeight="1" x14ac:dyDescent="0.2">
      <c r="A39" s="18" t="s">
        <v>17</v>
      </c>
      <c r="C39" s="26" t="s">
        <v>31</v>
      </c>
      <c r="D39" s="26"/>
      <c r="E39" s="26"/>
      <c r="F39" s="26"/>
      <c r="G39" s="26"/>
      <c r="H39" s="26"/>
      <c r="I39" s="26"/>
      <c r="K39" s="26" t="s">
        <v>43</v>
      </c>
      <c r="L39" s="26"/>
      <c r="M39" s="26"/>
      <c r="N39" s="26"/>
      <c r="O39" s="26"/>
      <c r="P39" s="26"/>
      <c r="Q39" s="26"/>
      <c r="S39" s="24"/>
      <c r="U39" s="10"/>
      <c r="V39" s="25"/>
      <c r="W39" s="25"/>
    </row>
    <row r="40" spans="1:23" ht="15" customHeight="1" x14ac:dyDescent="0.2">
      <c r="A40" s="18" t="s">
        <v>18</v>
      </c>
      <c r="C40" s="11" t="s">
        <v>27</v>
      </c>
      <c r="D40" s="11" t="s">
        <v>33</v>
      </c>
      <c r="E40" s="11" t="s">
        <v>34</v>
      </c>
      <c r="F40" s="11" t="s">
        <v>35</v>
      </c>
      <c r="G40" s="11" t="s">
        <v>36</v>
      </c>
      <c r="H40" s="11" t="s">
        <v>37</v>
      </c>
      <c r="I40" s="11" t="s">
        <v>38</v>
      </c>
      <c r="K40" s="11" t="s">
        <v>27</v>
      </c>
      <c r="L40" s="11" t="s">
        <v>33</v>
      </c>
      <c r="M40" s="11" t="s">
        <v>34</v>
      </c>
      <c r="N40" s="11" t="s">
        <v>35</v>
      </c>
      <c r="O40" s="11" t="s">
        <v>36</v>
      </c>
      <c r="P40" s="11" t="s">
        <v>37</v>
      </c>
      <c r="Q40" s="11" t="s">
        <v>38</v>
      </c>
      <c r="S40" s="24"/>
      <c r="U40" s="3"/>
      <c r="V40" s="25"/>
      <c r="W40" s="25"/>
    </row>
    <row r="41" spans="1:23" ht="15" customHeight="1" x14ac:dyDescent="0.2">
      <c r="C41" s="30" t="str">
        <f>IF(DAY(SepSön1)=1,"",IF(AND(YEAR(SepSön1+1)=Kalenderår,MONTH(SepSön1+1)=9),SepSön1+1,""))</f>
        <v/>
      </c>
      <c r="D41" s="30">
        <f>IF(DAY(SepSön1)=1,"",IF(AND(YEAR(SepSön1+2)=Kalenderår,MONTH(SepSön1+2)=9),SepSön1+2,""))</f>
        <v>44075</v>
      </c>
      <c r="E41" s="30">
        <f>IF(DAY(SepSön1)=1,"",IF(AND(YEAR(SepSön1+3)=Kalenderår,MONTH(SepSön1+3)=9),SepSön1+3,""))</f>
        <v>44076</v>
      </c>
      <c r="F41" s="30">
        <f>IF(DAY(SepSön1)=1,"",IF(AND(YEAR(SepSön1+4)=Kalenderår,MONTH(SepSön1+4)=9),SepSön1+4,""))</f>
        <v>44077</v>
      </c>
      <c r="G41" s="30">
        <f>IF(DAY(SepSön1)=1,"",IF(AND(YEAR(SepSön1+5)=Kalenderår,MONTH(SepSön1+5)=9),SepSön1+5,""))</f>
        <v>44078</v>
      </c>
      <c r="H41" s="30">
        <f>IF(DAY(SepSön1)=1,"",IF(AND(YEAR(SepSön1+6)=Kalenderår,MONTH(SepSön1+6)=9),SepSön1+6,""))</f>
        <v>44079</v>
      </c>
      <c r="I41" s="30">
        <f>IF(DAY(SepSön1)=1,IF(AND(YEAR(SepSön1)=Kalenderår,MONTH(SepSön1)=9),SepSön1,""),IF(AND(YEAR(SepSön1+7)=Kalenderår,MONTH(SepSön1+7)=9),SepSön1+7,""))</f>
        <v>44080</v>
      </c>
      <c r="K41" s="30" t="str">
        <f>IF(DAY(OktSön1)=1,"",IF(AND(YEAR(OktSön1+1)=Kalenderår,MONTH(OktSön1+1)=10),OktSön1+1,""))</f>
        <v/>
      </c>
      <c r="L41" s="30" t="str">
        <f>IF(DAY(OktSön1)=1,"",IF(AND(YEAR(OktSön1+2)=Kalenderår,MONTH(OktSön1+2)=10),OktSön1+2,""))</f>
        <v/>
      </c>
      <c r="M41" s="30" t="str">
        <f>IF(DAY(OktSön1)=1,"",IF(AND(YEAR(OktSön1+3)=Kalenderår,MONTH(OktSön1+3)=10),OktSön1+3,""))</f>
        <v/>
      </c>
      <c r="N41" s="30">
        <f>IF(DAY(OktSön1)=1,"",IF(AND(YEAR(OktSön1+4)=Kalenderår,MONTH(OktSön1+4)=10),OktSön1+4,""))</f>
        <v>44105</v>
      </c>
      <c r="O41" s="30">
        <f>IF(DAY(OktSön1)=1,"",IF(AND(YEAR(OktSön1+5)=Kalenderår,MONTH(OktSön1+5)=10),OktSön1+5,""))</f>
        <v>44106</v>
      </c>
      <c r="P41" s="30">
        <f>IF(DAY(OktSön1)=1,"",IF(AND(YEAR(OktSön1+6)=Kalenderår,MONTH(OktSön1+6)=10),OktSön1+6,""))</f>
        <v>44107</v>
      </c>
      <c r="Q41" s="30">
        <f>IF(DAY(OktSön1)=1,IF(AND(YEAR(OktSön1)=Kalenderår,MONTH(OktSön1)=10),OktSön1,""),IF(AND(YEAR(OktSön1+7)=Kalenderår,MONTH(OktSön1+7)=10),OktSön1+7,""))</f>
        <v>44108</v>
      </c>
      <c r="S41" s="24"/>
      <c r="U41" s="2"/>
      <c r="V41" s="25"/>
      <c r="W41" s="25"/>
    </row>
    <row r="42" spans="1:23" ht="15" customHeight="1" x14ac:dyDescent="0.2">
      <c r="C42" s="30">
        <f>IF(DAY(SepSön1)=1,IF(AND(YEAR(SepSön1+1)=Kalenderår,MONTH(SepSön1+1)=9),SepSön1+1,""),IF(AND(YEAR(SepSön1+8)=Kalenderår,MONTH(SepSön1+8)=9),SepSön1+8,""))</f>
        <v>44081</v>
      </c>
      <c r="D42" s="30">
        <f>IF(DAY(SepSön1)=1,IF(AND(YEAR(SepSön1+2)=Kalenderår,MONTH(SepSön1+2)=9),SepSön1+2,""),IF(AND(YEAR(SepSön1+9)=Kalenderår,MONTH(SepSön1+9)=9),SepSön1+9,""))</f>
        <v>44082</v>
      </c>
      <c r="E42" s="30">
        <f>IF(DAY(SepSön1)=1,IF(AND(YEAR(SepSön1+3)=Kalenderår,MONTH(SepSön1+3)=9),SepSön1+3,""),IF(AND(YEAR(SepSön1+10)=Kalenderår,MONTH(SepSön1+10)=9),SepSön1+10,""))</f>
        <v>44083</v>
      </c>
      <c r="F42" s="30">
        <f>IF(DAY(SepSön1)=1,IF(AND(YEAR(SepSön1+4)=Kalenderår,MONTH(SepSön1+4)=9),SepSön1+4,""),IF(AND(YEAR(SepSön1+11)=Kalenderår,MONTH(SepSön1+11)=9),SepSön1+11,""))</f>
        <v>44084</v>
      </c>
      <c r="G42" s="30">
        <f>IF(DAY(SepSön1)=1,IF(AND(YEAR(SepSön1+5)=Kalenderår,MONTH(SepSön1+5)=9),SepSön1+5,""),IF(AND(YEAR(SepSön1+12)=Kalenderår,MONTH(SepSön1+12)=9),SepSön1+12,""))</f>
        <v>44085</v>
      </c>
      <c r="H42" s="30">
        <f>IF(DAY(SepSön1)=1,IF(AND(YEAR(SepSön1+6)=Kalenderår,MONTH(SepSön1+6)=9),SepSön1+6,""),IF(AND(YEAR(SepSön1+13)=Kalenderår,MONTH(SepSön1+13)=9),SepSön1+13,""))</f>
        <v>44086</v>
      </c>
      <c r="I42" s="30">
        <f>IF(DAY(SepSön1)=1,IF(AND(YEAR(SepSön1+7)=Kalenderår,MONTH(SepSön1+7)=9),SepSön1+7,""),IF(AND(YEAR(SepSön1+14)=Kalenderår,MONTH(SepSön1+14)=9),SepSön1+14,""))</f>
        <v>44087</v>
      </c>
      <c r="K42" s="30">
        <f>IF(DAY(OktSön1)=1,IF(AND(YEAR(OktSön1+1)=Kalenderår,MONTH(OktSön1+1)=10),OktSön1+1,""),IF(AND(YEAR(OktSön1+8)=Kalenderår,MONTH(OktSön1+8)=10),OktSön1+8,""))</f>
        <v>44109</v>
      </c>
      <c r="L42" s="30">
        <f>IF(DAY(OktSön1)=1,IF(AND(YEAR(OktSön1+2)=Kalenderår,MONTH(OktSön1+2)=10),OktSön1+2,""),IF(AND(YEAR(OktSön1+9)=Kalenderår,MONTH(OktSön1+9)=10),OktSön1+9,""))</f>
        <v>44110</v>
      </c>
      <c r="M42" s="30">
        <f>IF(DAY(OktSön1)=1,IF(AND(YEAR(OktSön1+3)=Kalenderår,MONTH(OktSön1+3)=10),OktSön1+3,""),IF(AND(YEAR(OktSön1+10)=Kalenderår,MONTH(OktSön1+10)=10),OktSön1+10,""))</f>
        <v>44111</v>
      </c>
      <c r="N42" s="30">
        <f>IF(DAY(OktSön1)=1,IF(AND(YEAR(OktSön1+4)=Kalenderår,MONTH(OktSön1+4)=10),OktSön1+4,""),IF(AND(YEAR(OktSön1+11)=Kalenderår,MONTH(OktSön1+11)=10),OktSön1+11,""))</f>
        <v>44112</v>
      </c>
      <c r="O42" s="30">
        <f>IF(DAY(OktSön1)=1,IF(AND(YEAR(OktSön1+5)=Kalenderår,MONTH(OktSön1+5)=10),OktSön1+5,""),IF(AND(YEAR(OktSön1+12)=Kalenderår,MONTH(OktSön1+12)=10),OktSön1+12,""))</f>
        <v>44113</v>
      </c>
      <c r="P42" s="30">
        <f>IF(DAY(OktSön1)=1,IF(AND(YEAR(OktSön1+6)=Kalenderår,MONTH(OktSön1+6)=10),OktSön1+6,""),IF(AND(YEAR(OktSön1+13)=Kalenderår,MONTH(OktSön1+13)=10),OktSön1+13,""))</f>
        <v>44114</v>
      </c>
      <c r="Q42" s="30">
        <f>IF(DAY(OktSön1)=1,IF(AND(YEAR(OktSön1+7)=Kalenderår,MONTH(OktSön1+7)=10),OktSön1+7,""),IF(AND(YEAR(OktSön1+14)=Kalenderår,MONTH(OktSön1+14)=10),OktSön1+14,""))</f>
        <v>44115</v>
      </c>
      <c r="S42" s="24"/>
      <c r="U42" s="10"/>
      <c r="V42" s="25"/>
      <c r="W42" s="25"/>
    </row>
    <row r="43" spans="1:23" ht="15" customHeight="1" x14ac:dyDescent="0.2">
      <c r="C43" s="30">
        <f>IF(DAY(SepSön1)=1,IF(AND(YEAR(SepSön1+8)=Kalenderår,MONTH(SepSön1+8)=9),SepSön1+8,""),IF(AND(YEAR(SepSön1+15)=Kalenderår,MONTH(SepSön1+15)=9),SepSön1+15,""))</f>
        <v>44088</v>
      </c>
      <c r="D43" s="30">
        <f>IF(DAY(SepSön1)=1,IF(AND(YEAR(SepSön1+9)=Kalenderår,MONTH(SepSön1+9)=9),SepSön1+9,""),IF(AND(YEAR(SepSön1+16)=Kalenderår,MONTH(SepSön1+16)=9),SepSön1+16,""))</f>
        <v>44089</v>
      </c>
      <c r="E43" s="30">
        <f>IF(DAY(SepSön1)=1,IF(AND(YEAR(SepSön1+10)=Kalenderår,MONTH(SepSön1+10)=9),SepSön1+10,""),IF(AND(YEAR(SepSön1+17)=Kalenderår,MONTH(SepSön1+17)=9),SepSön1+17,""))</f>
        <v>44090</v>
      </c>
      <c r="F43" s="30">
        <f>IF(DAY(SepSön1)=1,IF(AND(YEAR(SepSön1+11)=Kalenderår,MONTH(SepSön1+11)=9),SepSön1+11,""),IF(AND(YEAR(SepSön1+18)=Kalenderår,MONTH(SepSön1+18)=9),SepSön1+18,""))</f>
        <v>44091</v>
      </c>
      <c r="G43" s="30">
        <f>IF(DAY(SepSön1)=1,IF(AND(YEAR(SepSön1+12)=Kalenderår,MONTH(SepSön1+12)=9),SepSön1+12,""),IF(AND(YEAR(SepSön1+19)=Kalenderår,MONTH(SepSön1+19)=9),SepSön1+19,""))</f>
        <v>44092</v>
      </c>
      <c r="H43" s="30">
        <f>IF(DAY(SepSön1)=1,IF(AND(YEAR(SepSön1+13)=Kalenderår,MONTH(SepSön1+13)=9),SepSön1+13,""),IF(AND(YEAR(SepSön1+20)=Kalenderår,MONTH(SepSön1+20)=9),SepSön1+20,""))</f>
        <v>44093</v>
      </c>
      <c r="I43" s="30">
        <f>IF(DAY(SepSön1)=1,IF(AND(YEAR(SepSön1+14)=Kalenderår,MONTH(SepSön1+14)=9),SepSön1+14,""),IF(AND(YEAR(SepSön1+21)=Kalenderår,MONTH(SepSön1+21)=9),SepSön1+21,""))</f>
        <v>44094</v>
      </c>
      <c r="K43" s="30">
        <f>IF(DAY(OktSön1)=1,IF(AND(YEAR(OktSön1+8)=Kalenderår,MONTH(OktSön1+8)=10),OktSön1+8,""),IF(AND(YEAR(OktSön1+15)=Kalenderår,MONTH(OktSön1+15)=10),OktSön1+15,""))</f>
        <v>44116</v>
      </c>
      <c r="L43" s="30">
        <f>IF(DAY(OktSön1)=1,IF(AND(YEAR(OktSön1+9)=Kalenderår,MONTH(OktSön1+9)=10),OktSön1+9,""),IF(AND(YEAR(OktSön1+16)=Kalenderår,MONTH(OktSön1+16)=10),OktSön1+16,""))</f>
        <v>44117</v>
      </c>
      <c r="M43" s="30">
        <f>IF(DAY(OktSön1)=1,IF(AND(YEAR(OktSön1+10)=Kalenderår,MONTH(OktSön1+10)=10),OktSön1+10,""),IF(AND(YEAR(OktSön1+17)=Kalenderår,MONTH(OktSön1+17)=10),OktSön1+17,""))</f>
        <v>44118</v>
      </c>
      <c r="N43" s="30">
        <f>IF(DAY(OktSön1)=1,IF(AND(YEAR(OktSön1+11)=Kalenderår,MONTH(OktSön1+11)=10),OktSön1+11,""),IF(AND(YEAR(OktSön1+18)=Kalenderår,MONTH(OktSön1+18)=10),OktSön1+18,""))</f>
        <v>44119</v>
      </c>
      <c r="O43" s="30">
        <f>IF(DAY(OktSön1)=1,IF(AND(YEAR(OktSön1+12)=Kalenderår,MONTH(OktSön1+12)=10),OktSön1+12,""),IF(AND(YEAR(OktSön1+19)=Kalenderår,MONTH(OktSön1+19)=10),OktSön1+19,""))</f>
        <v>44120</v>
      </c>
      <c r="P43" s="30">
        <f>IF(DAY(OktSön1)=1,IF(AND(YEAR(OktSön1+13)=Kalenderår,MONTH(OktSön1+13)=10),OktSön1+13,""),IF(AND(YEAR(OktSön1+20)=Kalenderår,MONTH(OktSön1+20)=10),OktSön1+20,""))</f>
        <v>44121</v>
      </c>
      <c r="Q43" s="30">
        <f>IF(DAY(OktSön1)=1,IF(AND(YEAR(OktSön1+14)=Kalenderår,MONTH(OktSön1+14)=10),OktSön1+14,""),IF(AND(YEAR(OktSön1+21)=Kalenderår,MONTH(OktSön1+21)=10),OktSön1+21,""))</f>
        <v>44122</v>
      </c>
      <c r="S43" s="24"/>
      <c r="U43" s="3"/>
      <c r="V43" s="25"/>
      <c r="W43" s="25"/>
    </row>
    <row r="44" spans="1:23" ht="15" customHeight="1" x14ac:dyDescent="0.2">
      <c r="A44" s="18" t="s">
        <v>19</v>
      </c>
      <c r="C44" s="30">
        <f>IF(DAY(SepSön1)=1,IF(AND(YEAR(SepSön1+15)=Kalenderår,MONTH(SepSön1+15)=9),SepSön1+15,""),IF(AND(YEAR(SepSön1+22)=Kalenderår,MONTH(SepSön1+22)=9),SepSön1+22,""))</f>
        <v>44095</v>
      </c>
      <c r="D44" s="30">
        <f>IF(DAY(SepSön1)=1,IF(AND(YEAR(SepSön1+16)=Kalenderår,MONTH(SepSön1+16)=9),SepSön1+16,""),IF(AND(YEAR(SepSön1+23)=Kalenderår,MONTH(SepSön1+23)=9),SepSön1+23,""))</f>
        <v>44096</v>
      </c>
      <c r="E44" s="30">
        <f>IF(DAY(SepSön1)=1,IF(AND(YEAR(SepSön1+17)=Kalenderår,MONTH(SepSön1+17)=9),SepSön1+17,""),IF(AND(YEAR(SepSön1+24)=Kalenderår,MONTH(SepSön1+24)=9),SepSön1+24,""))</f>
        <v>44097</v>
      </c>
      <c r="F44" s="30">
        <f>IF(DAY(SepSön1)=1,IF(AND(YEAR(SepSön1+18)=Kalenderår,MONTH(SepSön1+18)=9),SepSön1+18,""),IF(AND(YEAR(SepSön1+25)=Kalenderår,MONTH(SepSön1+25)=9),SepSön1+25,""))</f>
        <v>44098</v>
      </c>
      <c r="G44" s="30">
        <f>IF(DAY(SepSön1)=1,IF(AND(YEAR(SepSön1+19)=Kalenderår,MONTH(SepSön1+19)=9),SepSön1+19,""),IF(AND(YEAR(SepSön1+26)=Kalenderår,MONTH(SepSön1+26)=9),SepSön1+26,""))</f>
        <v>44099</v>
      </c>
      <c r="H44" s="30">
        <f>IF(DAY(SepSön1)=1,IF(AND(YEAR(SepSön1+20)=Kalenderår,MONTH(SepSön1+20)=9),SepSön1+20,""),IF(AND(YEAR(SepSön1+27)=Kalenderår,MONTH(SepSön1+27)=9),SepSön1+27,""))</f>
        <v>44100</v>
      </c>
      <c r="I44" s="30">
        <f>IF(DAY(SepSön1)=1,IF(AND(YEAR(SepSön1+21)=Kalenderår,MONTH(SepSön1+21)=9),SepSön1+21,""),IF(AND(YEAR(SepSön1+28)=Kalenderår,MONTH(SepSön1+28)=9),SepSön1+28,""))</f>
        <v>44101</v>
      </c>
      <c r="K44" s="30">
        <f>IF(DAY(OktSön1)=1,IF(AND(YEAR(OktSön1+15)=Kalenderår,MONTH(OktSön1+15)=10),OktSön1+15,""),IF(AND(YEAR(OktSön1+22)=Kalenderår,MONTH(OktSön1+22)=10),OktSön1+22,""))</f>
        <v>44123</v>
      </c>
      <c r="L44" s="30">
        <f>IF(DAY(OktSön1)=1,IF(AND(YEAR(OktSön1+16)=Kalenderår,MONTH(OktSön1+16)=10),OktSön1+16,""),IF(AND(YEAR(OktSön1+23)=Kalenderår,MONTH(OktSön1+23)=10),OktSön1+23,""))</f>
        <v>44124</v>
      </c>
      <c r="M44" s="30">
        <f>IF(DAY(OktSön1)=1,IF(AND(YEAR(OktSön1+17)=Kalenderår,MONTH(OktSön1+17)=10),OktSön1+17,""),IF(AND(YEAR(OktSön1+24)=Kalenderår,MONTH(OktSön1+24)=10),OktSön1+24,""))</f>
        <v>44125</v>
      </c>
      <c r="N44" s="30">
        <f>IF(DAY(OktSön1)=1,IF(AND(YEAR(OktSön1+18)=Kalenderår,MONTH(OktSön1+18)=10),OktSön1+18,""),IF(AND(YEAR(OktSön1+25)=Kalenderår,MONTH(OktSön1+25)=10),OktSön1+25,""))</f>
        <v>44126</v>
      </c>
      <c r="O44" s="30">
        <f>IF(DAY(OktSön1)=1,IF(AND(YEAR(OktSön1+19)=Kalenderår,MONTH(OktSön1+19)=10),OktSön1+19,""),IF(AND(YEAR(OktSön1+26)=Kalenderår,MONTH(OktSön1+26)=10),OktSön1+26,""))</f>
        <v>44127</v>
      </c>
      <c r="P44" s="30">
        <f>IF(DAY(OktSön1)=1,IF(AND(YEAR(OktSön1+20)=Kalenderår,MONTH(OktSön1+20)=10),OktSön1+20,""),IF(AND(YEAR(OktSön1+27)=Kalenderår,MONTH(OktSön1+27)=10),OktSön1+27,""))</f>
        <v>44128</v>
      </c>
      <c r="Q44" s="30">
        <f>IF(DAY(OktSön1)=1,IF(AND(YEAR(OktSön1+21)=Kalenderår,MONTH(OktSön1+21)=10),OktSön1+21,""),IF(AND(YEAR(OktSön1+28)=Kalenderår,MONTH(OktSön1+28)=10),OktSön1+28,""))</f>
        <v>44129</v>
      </c>
      <c r="S44" s="24"/>
      <c r="U44" s="8" t="s">
        <v>52</v>
      </c>
      <c r="V44" s="25"/>
      <c r="W44" s="25"/>
    </row>
    <row r="45" spans="1:23" ht="15" customHeight="1" x14ac:dyDescent="0.2">
      <c r="A45" s="18" t="s">
        <v>20</v>
      </c>
      <c r="C45" s="30">
        <f>IF(DAY(SepSön1)=1,IF(AND(YEAR(SepSön1+22)=Kalenderår,MONTH(SepSön1+22)=9),SepSön1+22,""),IF(AND(YEAR(SepSön1+29)=Kalenderår,MONTH(SepSön1+29)=9),SepSön1+29,""))</f>
        <v>44102</v>
      </c>
      <c r="D45" s="30">
        <f>IF(DAY(SepSön1)=1,IF(AND(YEAR(SepSön1+23)=Kalenderår,MONTH(SepSön1+23)=9),SepSön1+23,""),IF(AND(YEAR(SepSön1+30)=Kalenderår,MONTH(SepSön1+30)=9),SepSön1+30,""))</f>
        <v>44103</v>
      </c>
      <c r="E45" s="30">
        <f>IF(DAY(SepSön1)=1,IF(AND(YEAR(SepSön1+24)=Kalenderår,MONTH(SepSön1+24)=9),SepSön1+24,""),IF(AND(YEAR(SepSön1+31)=Kalenderår,MONTH(SepSön1+31)=9),SepSön1+31,""))</f>
        <v>44104</v>
      </c>
      <c r="F45" s="30" t="str">
        <f>IF(DAY(SepSön1)=1,IF(AND(YEAR(SepSön1+25)=Kalenderår,MONTH(SepSön1+25)=9),SepSön1+25,""),IF(AND(YEAR(SepSön1+32)=Kalenderår,MONTH(SepSön1+32)=9),SepSön1+32,""))</f>
        <v/>
      </c>
      <c r="G45" s="30" t="str">
        <f>IF(DAY(SepSön1)=1,IF(AND(YEAR(SepSön1+26)=Kalenderår,MONTH(SepSön1+26)=9),SepSön1+26,""),IF(AND(YEAR(SepSön1+33)=Kalenderår,MONTH(SepSön1+33)=9),SepSön1+33,""))</f>
        <v/>
      </c>
      <c r="H45" s="30" t="str">
        <f>IF(DAY(SepSön1)=1,IF(AND(YEAR(SepSön1+27)=Kalenderår,MONTH(SepSön1+27)=9),SepSön1+27,""),IF(AND(YEAR(SepSön1+34)=Kalenderår,MONTH(SepSön1+34)=9),SepSön1+34,""))</f>
        <v/>
      </c>
      <c r="I45" s="30" t="str">
        <f>IF(DAY(SepSön1)=1,IF(AND(YEAR(SepSön1+28)=Kalenderår,MONTH(SepSön1+28)=9),SepSön1+28,""),IF(AND(YEAR(SepSön1+35)=Kalenderår,MONTH(SepSön1+35)=9),SepSön1+35,""))</f>
        <v/>
      </c>
      <c r="K45" s="30">
        <f>IF(DAY(OktSön1)=1,IF(AND(YEAR(OktSön1+22)=Kalenderår,MONTH(OktSön1+22)=10),OktSön1+22,""),IF(AND(YEAR(OktSön1+29)=Kalenderår,MONTH(OktSön1+29)=10),OktSön1+29,""))</f>
        <v>44130</v>
      </c>
      <c r="L45" s="30">
        <f>IF(DAY(OktSön1)=1,IF(AND(YEAR(OktSön1+23)=Kalenderår,MONTH(OktSön1+23)=10),OktSön1+23,""),IF(AND(YEAR(OktSön1+30)=Kalenderår,MONTH(OktSön1+30)=10),OktSön1+30,""))</f>
        <v>44131</v>
      </c>
      <c r="M45" s="30">
        <f>IF(DAY(OktSön1)=1,IF(AND(YEAR(OktSön1+24)=Kalenderår,MONTH(OktSön1+24)=10),OktSön1+24,""),IF(AND(YEAR(OktSön1+31)=Kalenderår,MONTH(OktSön1+31)=10),OktSön1+31,""))</f>
        <v>44132</v>
      </c>
      <c r="N45" s="30">
        <f>IF(DAY(OktSön1)=1,IF(AND(YEAR(OktSön1+25)=Kalenderår,MONTH(OktSön1+25)=10),OktSön1+25,""),IF(AND(YEAR(OktSön1+32)=Kalenderår,MONTH(OktSön1+32)=10),OktSön1+32,""))</f>
        <v>44133</v>
      </c>
      <c r="O45" s="30">
        <f>IF(DAY(OktSön1)=1,IF(AND(YEAR(OktSön1+26)=Kalenderår,MONTH(OktSön1+26)=10),OktSön1+26,""),IF(AND(YEAR(OktSön1+33)=Kalenderår,MONTH(OktSön1+33)=10),OktSön1+33,""))</f>
        <v>44134</v>
      </c>
      <c r="P45" s="30">
        <f>IF(DAY(OktSön1)=1,IF(AND(YEAR(OktSön1+27)=Kalenderår,MONTH(OktSön1+27)=10),OktSön1+27,""),IF(AND(YEAR(OktSön1+34)=Kalenderår,MONTH(OktSön1+34)=10),OktSön1+34,""))</f>
        <v>44135</v>
      </c>
      <c r="Q45" s="30" t="str">
        <f>IF(DAY(OktSön1)=1,IF(AND(YEAR(OktSön1+28)=Kalenderår,MONTH(OktSön1+28)=10),OktSön1+28,""),IF(AND(YEAR(OktSön1+35)=Kalenderår,MONTH(OktSön1+35)=10),OktSön1+35,""))</f>
        <v/>
      </c>
      <c r="S45" s="24"/>
      <c r="U45" s="9" t="s">
        <v>53</v>
      </c>
      <c r="V45" s="25"/>
      <c r="W45" s="25"/>
    </row>
    <row r="46" spans="1:23" ht="15" customHeight="1" x14ac:dyDescent="0.2">
      <c r="A46" s="18"/>
      <c r="C46" s="30" t="str">
        <f>IF(DAY(SepSön1)=1,IF(AND(YEAR(SepSön1+29)=Kalenderår,MONTH(SepSön1+29)=9),SepSön1+29,""),IF(AND(YEAR(SepSön1+36)=Kalenderår,MONTH(SepSön1+36)=9),SepSön1+36,""))</f>
        <v/>
      </c>
      <c r="D46" s="30" t="str">
        <f>IF(DAY(SepSön1)=1,IF(AND(YEAR(SepSön1+30)=Kalenderår,MONTH(SepSön1+30)=9),SepSön1+30,""),IF(AND(YEAR(SepSön1+37)=Kalenderår,MONTH(SepSön1+37)=9),SepSön1+37,""))</f>
        <v/>
      </c>
      <c r="E46" s="30" t="str">
        <f>IF(DAY(SepSön1)=1,IF(AND(YEAR(SepSön1+31)=Kalenderår,MONTH(SepSön1+31)=9),SepSön1+31,""),IF(AND(YEAR(SepSön1+38)=Kalenderår,MONTH(SepSön1+38)=9),SepSön1+38,""))</f>
        <v/>
      </c>
      <c r="F46" s="30" t="str">
        <f>IF(DAY(SepSön1)=1,IF(AND(YEAR(SepSön1+32)=Kalenderår,MONTH(SepSön1+32)=9),SepSön1+32,""),IF(AND(YEAR(SepSön1+39)=Kalenderår,MONTH(SepSön1+39)=9),SepSön1+39,""))</f>
        <v/>
      </c>
      <c r="G46" s="30" t="str">
        <f>IF(DAY(SepSön1)=1,IF(AND(YEAR(SepSön1+33)=Kalenderår,MONTH(SepSön1+33)=9),SepSön1+33,""),IF(AND(YEAR(SepSön1+40)=Kalenderår,MONTH(SepSön1+40)=9),SepSön1+40,""))</f>
        <v/>
      </c>
      <c r="H46" s="30" t="str">
        <f>IF(DAY(SepSön1)=1,IF(AND(YEAR(SepSön1+34)=Kalenderår,MONTH(SepSön1+34)=9),SepSön1+34,""),IF(AND(YEAR(SepSön1+41)=Kalenderår,MONTH(SepSön1+41)=9),SepSön1+41,""))</f>
        <v/>
      </c>
      <c r="I46" s="30" t="str">
        <f>IF(DAY(SepSön1)=1,IF(AND(YEAR(SepSön1+35)=Kalenderår,MONTH(SepSön1+35)=9),SepSön1+35,""),IF(AND(YEAR(SepSön1+42)=Kalenderår,MONTH(SepSön1+42)=9),SepSön1+42,""))</f>
        <v/>
      </c>
      <c r="K46" s="30" t="str">
        <f>IF(DAY(OktSön1)=1,IF(AND(YEAR(OktSön1+29)=Kalenderår,MONTH(OktSön1+29)=10),OktSön1+29,""),IF(AND(YEAR(OktSön1+36)=Kalenderår,MONTH(OktSön1+36)=10),OktSön1+36,""))</f>
        <v/>
      </c>
      <c r="L46" s="30" t="str">
        <f>IF(DAY(OktSön1)=1,IF(AND(YEAR(OktSön1+30)=Kalenderår,MONTH(OktSön1+30)=10),OktSön1+30,""),IF(AND(YEAR(OktSön1+37)=Kalenderår,MONTH(OktSön1+37)=10),OktSön1+37,""))</f>
        <v/>
      </c>
      <c r="M46" s="30" t="str">
        <f>IF(DAY(OktSön1)=1,IF(AND(YEAR(OktSön1+31)=Kalenderår,MONTH(OktSön1+31)=10),OktSön1+31,""),IF(AND(YEAR(OktSön1+38)=Kalenderår,MONTH(OktSön1+38)=10),OktSön1+38,""))</f>
        <v/>
      </c>
      <c r="N46" s="30" t="str">
        <f>IF(DAY(OktSön1)=1,IF(AND(YEAR(OktSön1+32)=Kalenderår,MONTH(OktSön1+32)=10),OktSön1+32,""),IF(AND(YEAR(OktSön1+39)=Kalenderår,MONTH(OktSön1+39)=10),OktSön1+39,""))</f>
        <v/>
      </c>
      <c r="O46" s="30" t="str">
        <f>IF(DAY(OktSön1)=1,IF(AND(YEAR(OktSön1+33)=Kalenderår,MONTH(OktSön1+33)=10),OktSön1+33,""),IF(AND(YEAR(OktSön1+40)=Kalenderår,MONTH(OktSön1+40)=10),OktSön1+40,""))</f>
        <v/>
      </c>
      <c r="P46" s="30" t="str">
        <f>IF(DAY(OktSön1)=1,IF(AND(YEAR(OktSön1+34)=Kalenderår,MONTH(OktSön1+34)=10),OktSön1+34,""),IF(AND(YEAR(OktSön1+41)=Kalenderår,MONTH(OktSön1+41)=10),OktSön1+41,""))</f>
        <v/>
      </c>
      <c r="Q46" s="30" t="str">
        <f>IF(DAY(OktSön1)=1,IF(AND(YEAR(OktSön1+35)=Kalenderår,MONTH(OktSön1+35)=10),OktSön1+35,""),IF(AND(YEAR(OktSön1+42)=Kalenderår,MONTH(OktSön1+42)=10),OktSön1+42,""))</f>
        <v/>
      </c>
      <c r="S46" s="24"/>
      <c r="U46" s="9"/>
      <c r="V46" s="25"/>
      <c r="W46" s="25"/>
    </row>
    <row r="47" spans="1:23" ht="15" customHeight="1" x14ac:dyDescent="0.2">
      <c r="A47" s="18" t="s">
        <v>21</v>
      </c>
      <c r="S47" s="24"/>
      <c r="U47" s="9" t="s">
        <v>54</v>
      </c>
      <c r="V47" s="25"/>
      <c r="W47" s="25"/>
    </row>
    <row r="48" spans="1:23" ht="15" customHeight="1" x14ac:dyDescent="0.2">
      <c r="A48" s="18" t="s">
        <v>22</v>
      </c>
      <c r="C48" s="26" t="s">
        <v>32</v>
      </c>
      <c r="D48" s="26"/>
      <c r="E48" s="26"/>
      <c r="F48" s="26"/>
      <c r="G48" s="26"/>
      <c r="H48" s="26"/>
      <c r="I48" s="26"/>
      <c r="K48" s="26" t="s">
        <v>44</v>
      </c>
      <c r="L48" s="26"/>
      <c r="M48" s="26"/>
      <c r="N48" s="26"/>
      <c r="O48" s="26"/>
      <c r="P48" s="26"/>
      <c r="Q48" s="26"/>
      <c r="S48" s="24"/>
      <c r="U48" s="9" t="s">
        <v>55</v>
      </c>
      <c r="V48" s="25"/>
      <c r="W48" s="25"/>
    </row>
    <row r="49" spans="1:21" ht="15" customHeight="1" x14ac:dyDescent="0.2">
      <c r="A49" s="18" t="s">
        <v>23</v>
      </c>
      <c r="C49" s="11" t="s">
        <v>27</v>
      </c>
      <c r="D49" s="11" t="s">
        <v>33</v>
      </c>
      <c r="E49" s="11" t="s">
        <v>34</v>
      </c>
      <c r="F49" s="11" t="s">
        <v>35</v>
      </c>
      <c r="G49" s="11" t="s">
        <v>36</v>
      </c>
      <c r="H49" s="11" t="s">
        <v>37</v>
      </c>
      <c r="I49" s="11" t="s">
        <v>38</v>
      </c>
      <c r="J49" s="23"/>
      <c r="K49" s="11" t="s">
        <v>27</v>
      </c>
      <c r="L49" s="11" t="s">
        <v>33</v>
      </c>
      <c r="M49" s="11" t="s">
        <v>34</v>
      </c>
      <c r="N49" s="11" t="s">
        <v>35</v>
      </c>
      <c r="O49" s="11" t="s">
        <v>36</v>
      </c>
      <c r="P49" s="11" t="s">
        <v>37</v>
      </c>
      <c r="Q49" s="11" t="s">
        <v>38</v>
      </c>
      <c r="S49" s="24"/>
      <c r="U49" s="9" t="s">
        <v>56</v>
      </c>
    </row>
    <row r="50" spans="1:21" ht="15" customHeight="1" x14ac:dyDescent="0.2">
      <c r="A50" s="18"/>
      <c r="C50" s="30" t="str">
        <f>IF(DAY(NovSön1)=1,"",IF(AND(YEAR(NovSön1+1)=Kalenderår,MONTH(NovSön1+1)=11),NovSön1+1,""))</f>
        <v/>
      </c>
      <c r="D50" s="30" t="str">
        <f>IF(DAY(NovSön1)=1,"",IF(AND(YEAR(NovSön1+2)=Kalenderår,MONTH(NovSön1+2)=11),NovSön1+2,""))</f>
        <v/>
      </c>
      <c r="E50" s="30" t="str">
        <f>IF(DAY(NovSön1)=1,"",IF(AND(YEAR(NovSön1+3)=Kalenderår,MONTH(NovSön1+3)=11),NovSön1+3,""))</f>
        <v/>
      </c>
      <c r="F50" s="30" t="str">
        <f>IF(DAY(NovSön1)=1,"",IF(AND(YEAR(NovSön1+4)=Kalenderår,MONTH(NovSön1+4)=11),NovSön1+4,""))</f>
        <v/>
      </c>
      <c r="G50" s="30" t="str">
        <f>IF(DAY(NovSön1)=1,"",IF(AND(YEAR(NovSön1+5)=Kalenderår,MONTH(NovSön1+5)=11),NovSön1+5,""))</f>
        <v/>
      </c>
      <c r="H50" s="30" t="str">
        <f>IF(DAY(NovSön1)=1,"",IF(AND(YEAR(NovSön1+6)=Kalenderår,MONTH(NovSön1+6)=11),NovSön1+6,""))</f>
        <v/>
      </c>
      <c r="I50" s="30">
        <f>IF(DAY(NovSön1)=1,IF(AND(YEAR(NovSön1)=Kalenderår,MONTH(NovSön1)=11),NovSön1,""),IF(AND(YEAR(NovSön1+7)=Kalenderår,MONTH(NovSön1+7)=11),NovSön1+7,""))</f>
        <v>44136</v>
      </c>
      <c r="K50" s="30" t="str">
        <f>IF(DAY(DecSön1)=1,"",IF(AND(YEAR(DecSön1+1)=Kalenderår,MONTH(DecSön1+1)=12),DecSön1+1,""))</f>
        <v/>
      </c>
      <c r="L50" s="30">
        <f>IF(DAY(DecSön1)=1,"",IF(AND(YEAR(DecSön1+2)=Kalenderår,MONTH(DecSön1+2)=12),DecSön1+2,""))</f>
        <v>44166</v>
      </c>
      <c r="M50" s="30">
        <f>IF(DAY(DecSön1)=1,"",IF(AND(YEAR(DecSön1+3)=Kalenderår,MONTH(DecSön1+3)=12),DecSön1+3,""))</f>
        <v>44167</v>
      </c>
      <c r="N50" s="30">
        <f>IF(DAY(DecSön1)=1,"",IF(AND(YEAR(DecSön1+4)=Kalenderår,MONTH(DecSön1+4)=12),DecSön1+4,""))</f>
        <v>44168</v>
      </c>
      <c r="O50" s="30">
        <f>IF(DAY(DecSön1)=1,"",IF(AND(YEAR(DecSön1+5)=Kalenderår,MONTH(DecSön1+5)=12),DecSön1+5,""))</f>
        <v>44169</v>
      </c>
      <c r="P50" s="30">
        <f>IF(DAY(DecSön1)=1,"",IF(AND(YEAR(DecSön1+6)=Kalenderår,MONTH(DecSön1+6)=12),DecSön1+6,""))</f>
        <v>44170</v>
      </c>
      <c r="Q50" s="30">
        <f>IF(DAY(DecSön1)=1,IF(AND(YEAR(DecSön1)=Kalenderår,MONTH(DecSön1)=12),DecSön1,""),IF(AND(YEAR(DecSön1+7)=Kalenderår,MONTH(DecSön1+7)=12),DecSön1+7,""))</f>
        <v>44171</v>
      </c>
      <c r="S50" s="24"/>
      <c r="U50" s="1"/>
    </row>
    <row r="51" spans="1:21" ht="15" customHeight="1" x14ac:dyDescent="0.2">
      <c r="A51" s="18" t="s">
        <v>24</v>
      </c>
      <c r="C51" s="30">
        <f>IF(DAY(NovSön1)=1,IF(AND(YEAR(NovSön1+1)=Kalenderår,MONTH(NovSön1+1)=11),NovSön1+1,""),IF(AND(YEAR(NovSön1+8)=Kalenderår,MONTH(NovSön1+8)=11),NovSön1+8,""))</f>
        <v>44137</v>
      </c>
      <c r="D51" s="30">
        <f>IF(DAY(NovSön1)=1,IF(AND(YEAR(NovSön1+2)=Kalenderår,MONTH(NovSön1+2)=11),NovSön1+2,""),IF(AND(YEAR(NovSön1+9)=Kalenderår,MONTH(NovSön1+9)=11),NovSön1+9,""))</f>
        <v>44138</v>
      </c>
      <c r="E51" s="30">
        <f>IF(DAY(NovSön1)=1,IF(AND(YEAR(NovSön1+3)=Kalenderår,MONTH(NovSön1+3)=11),NovSön1+3,""),IF(AND(YEAR(NovSön1+10)=Kalenderår,MONTH(NovSön1+10)=11),NovSön1+10,""))</f>
        <v>44139</v>
      </c>
      <c r="F51" s="30">
        <f>IF(DAY(NovSön1)=1,IF(AND(YEAR(NovSön1+4)=Kalenderår,MONTH(NovSön1+4)=11),NovSön1+4,""),IF(AND(YEAR(NovSön1+11)=Kalenderår,MONTH(NovSön1+11)=11),NovSön1+11,""))</f>
        <v>44140</v>
      </c>
      <c r="G51" s="30">
        <f>IF(DAY(NovSön1)=1,IF(AND(YEAR(NovSön1+5)=Kalenderår,MONTH(NovSön1+5)=11),NovSön1+5,""),IF(AND(YEAR(NovSön1+12)=Kalenderår,MONTH(NovSön1+12)=11),NovSön1+12,""))</f>
        <v>44141</v>
      </c>
      <c r="H51" s="30">
        <f>IF(DAY(NovSön1)=1,IF(AND(YEAR(NovSön1+6)=Kalenderår,MONTH(NovSön1+6)=11),NovSön1+6,""),IF(AND(YEAR(NovSön1+13)=Kalenderår,MONTH(NovSön1+13)=11),NovSön1+13,""))</f>
        <v>44142</v>
      </c>
      <c r="I51" s="30">
        <f>IF(DAY(NovSön1)=1,IF(AND(YEAR(NovSön1+7)=Kalenderår,MONTH(NovSön1+7)=11),NovSön1+7,""),IF(AND(YEAR(NovSön1+14)=Kalenderår,MONTH(NovSön1+14)=11),NovSön1+14,""))</f>
        <v>44143</v>
      </c>
      <c r="K51" s="30">
        <f>IF(DAY(DecSön1)=1,IF(AND(YEAR(DecSön1+1)=Kalenderår,MONTH(DecSön1+1)=12),DecSön1+1,""),IF(AND(YEAR(DecSön1+8)=Kalenderår,MONTH(DecSön1+8)=12),DecSön1+8,""))</f>
        <v>44172</v>
      </c>
      <c r="L51" s="30">
        <f>IF(DAY(DecSön1)=1,IF(AND(YEAR(DecSön1+2)=Kalenderår,MONTH(DecSön1+2)=12),DecSön1+2,""),IF(AND(YEAR(DecSön1+9)=Kalenderår,MONTH(DecSön1+9)=12),DecSön1+9,""))</f>
        <v>44173</v>
      </c>
      <c r="M51" s="30">
        <f>IF(DAY(DecSön1)=1,IF(AND(YEAR(DecSön1+3)=Kalenderår,MONTH(DecSön1+3)=12),DecSön1+3,""),IF(AND(YEAR(DecSön1+10)=Kalenderår,MONTH(DecSön1+10)=12),DecSön1+10,""))</f>
        <v>44174</v>
      </c>
      <c r="N51" s="30">
        <f>IF(DAY(DecSön1)=1,IF(AND(YEAR(DecSön1+4)=Kalenderår,MONTH(DecSön1+4)=12),DecSön1+4,""),IF(AND(YEAR(DecSön1+11)=Kalenderår,MONTH(DecSön1+11)=12),DecSön1+11,""))</f>
        <v>44175</v>
      </c>
      <c r="O51" s="30">
        <f>IF(DAY(DecSön1)=1,IF(AND(YEAR(DecSön1+5)=Kalenderår,MONTH(DecSön1+5)=12),DecSön1+5,""),IF(AND(YEAR(DecSön1+12)=Kalenderår,MONTH(DecSön1+12)=12),DecSön1+12,""))</f>
        <v>44176</v>
      </c>
      <c r="P51" s="30">
        <f>IF(DAY(DecSön1)=1,IF(AND(YEAR(DecSön1+6)=Kalenderår,MONTH(DecSön1+6)=12),DecSön1+6,""),IF(AND(YEAR(DecSön1+13)=Kalenderår,MONTH(DecSön1+13)=12),DecSön1+13,""))</f>
        <v>44177</v>
      </c>
      <c r="Q51" s="30">
        <f>IF(DAY(DecSön1)=1,IF(AND(YEAR(DecSön1+7)=Kalenderår,MONTH(DecSön1+7)=12),DecSön1+7,""),IF(AND(YEAR(DecSön1+14)=Kalenderår,MONTH(DecSön1+14)=12),DecSön1+14,""))</f>
        <v>44178</v>
      </c>
      <c r="S51" s="24"/>
      <c r="U51" s="29" t="s">
        <v>57</v>
      </c>
    </row>
    <row r="52" spans="1:21" ht="15" customHeight="1" x14ac:dyDescent="0.2">
      <c r="C52" s="30">
        <f>IF(DAY(NovSön1)=1,IF(AND(YEAR(NovSön1+8)=Kalenderår,MONTH(NovSön1+8)=11),NovSön1+8,""),IF(AND(YEAR(NovSön1+15)=Kalenderår,MONTH(NovSön1+15)=11),NovSön1+15,""))</f>
        <v>44144</v>
      </c>
      <c r="D52" s="30">
        <f>IF(DAY(NovSön1)=1,IF(AND(YEAR(NovSön1+9)=Kalenderår,MONTH(NovSön1+9)=11),NovSön1+9,""),IF(AND(YEAR(NovSön1+16)=Kalenderår,MONTH(NovSön1+16)=11),NovSön1+16,""))</f>
        <v>44145</v>
      </c>
      <c r="E52" s="30">
        <f>IF(DAY(NovSön1)=1,IF(AND(YEAR(NovSön1+10)=Kalenderår,MONTH(NovSön1+10)=11),NovSön1+10,""),IF(AND(YEAR(NovSön1+17)=Kalenderår,MONTH(NovSön1+17)=11),NovSön1+17,""))</f>
        <v>44146</v>
      </c>
      <c r="F52" s="30">
        <f>IF(DAY(NovSön1)=1,IF(AND(YEAR(NovSön1+11)=Kalenderår,MONTH(NovSön1+11)=11),NovSön1+11,""),IF(AND(YEAR(NovSön1+18)=Kalenderår,MONTH(NovSön1+18)=11),NovSön1+18,""))</f>
        <v>44147</v>
      </c>
      <c r="G52" s="30">
        <f>IF(DAY(NovSön1)=1,IF(AND(YEAR(NovSön1+12)=Kalenderår,MONTH(NovSön1+12)=11),NovSön1+12,""),IF(AND(YEAR(NovSön1+19)=Kalenderår,MONTH(NovSön1+19)=11),NovSön1+19,""))</f>
        <v>44148</v>
      </c>
      <c r="H52" s="30">
        <f>IF(DAY(NovSön1)=1,IF(AND(YEAR(NovSön1+13)=Kalenderår,MONTH(NovSön1+13)=11),NovSön1+13,""),IF(AND(YEAR(NovSön1+20)=Kalenderår,MONTH(NovSön1+20)=11),NovSön1+20,""))</f>
        <v>44149</v>
      </c>
      <c r="I52" s="30">
        <f>IF(DAY(NovSön1)=1,IF(AND(YEAR(NovSön1+14)=Kalenderår,MONTH(NovSön1+14)=11),NovSön1+14,""),IF(AND(YEAR(NovSön1+21)=Kalenderår,MONTH(NovSön1+21)=11),NovSön1+21,""))</f>
        <v>44150</v>
      </c>
      <c r="K52" s="30">
        <f>IF(DAY(DecSön1)=1,IF(AND(YEAR(DecSön1+8)=Kalenderår,MONTH(DecSön1+8)=12),DecSön1+8,""),IF(AND(YEAR(DecSön1+15)=Kalenderår,MONTH(DecSön1+15)=12),DecSön1+15,""))</f>
        <v>44179</v>
      </c>
      <c r="L52" s="30">
        <f>IF(DAY(DecSön1)=1,IF(AND(YEAR(DecSön1+9)=Kalenderår,MONTH(DecSön1+9)=12),DecSön1+9,""),IF(AND(YEAR(DecSön1+16)=Kalenderår,MONTH(DecSön1+16)=12),DecSön1+16,""))</f>
        <v>44180</v>
      </c>
      <c r="M52" s="30">
        <f>IF(DAY(DecSön1)=1,IF(AND(YEAR(DecSön1+10)=Kalenderår,MONTH(DecSön1+10)=12),DecSön1+10,""),IF(AND(YEAR(DecSön1+17)=Kalenderår,MONTH(DecSön1+17)=12),DecSön1+17,""))</f>
        <v>44181</v>
      </c>
      <c r="N52" s="30">
        <f>IF(DAY(DecSön1)=1,IF(AND(YEAR(DecSön1+11)=Kalenderår,MONTH(DecSön1+11)=12),DecSön1+11,""),IF(AND(YEAR(DecSön1+18)=Kalenderår,MONTH(DecSön1+18)=12),DecSön1+18,""))</f>
        <v>44182</v>
      </c>
      <c r="O52" s="30">
        <f>IF(DAY(DecSön1)=1,IF(AND(YEAR(DecSön1+12)=Kalenderår,MONTH(DecSön1+12)=12),DecSön1+12,""),IF(AND(YEAR(DecSön1+19)=Kalenderår,MONTH(DecSön1+19)=12),DecSön1+19,""))</f>
        <v>44183</v>
      </c>
      <c r="P52" s="30">
        <f>IF(DAY(DecSön1)=1,IF(AND(YEAR(DecSön1+13)=Kalenderår,MONTH(DecSön1+13)=12),DecSön1+13,""),IF(AND(YEAR(DecSön1+20)=Kalenderår,MONTH(DecSön1+20)=12),DecSön1+20,""))</f>
        <v>44184</v>
      </c>
      <c r="Q52" s="30">
        <f>IF(DAY(DecSön1)=1,IF(AND(YEAR(DecSön1+14)=Kalenderår,MONTH(DecSön1+14)=12),DecSön1+14,""),IF(AND(YEAR(DecSön1+21)=Kalenderår,MONTH(DecSön1+21)=12),DecSön1+21,""))</f>
        <v>44185</v>
      </c>
      <c r="S52" s="24"/>
      <c r="U52" s="29"/>
    </row>
    <row r="53" spans="1:21" ht="15" customHeight="1" x14ac:dyDescent="0.2">
      <c r="C53" s="30">
        <f>IF(DAY(NovSön1)=1,IF(AND(YEAR(NovSön1+15)=Kalenderår,MONTH(NovSön1+15)=11),NovSön1+15,""),IF(AND(YEAR(NovSön1+22)=Kalenderår,MONTH(NovSön1+22)=11),NovSön1+22,""))</f>
        <v>44151</v>
      </c>
      <c r="D53" s="30">
        <f>IF(DAY(NovSön1)=1,IF(AND(YEAR(NovSön1+16)=Kalenderår,MONTH(NovSön1+16)=11),NovSön1+16,""),IF(AND(YEAR(NovSön1+23)=Kalenderår,MONTH(NovSön1+23)=11),NovSön1+23,""))</f>
        <v>44152</v>
      </c>
      <c r="E53" s="30">
        <f>IF(DAY(NovSön1)=1,IF(AND(YEAR(NovSön1+17)=Kalenderår,MONTH(NovSön1+17)=11),NovSön1+17,""),IF(AND(YEAR(NovSön1+24)=Kalenderår,MONTH(NovSön1+24)=11),NovSön1+24,""))</f>
        <v>44153</v>
      </c>
      <c r="F53" s="30">
        <f>IF(DAY(NovSön1)=1,IF(AND(YEAR(NovSön1+18)=Kalenderår,MONTH(NovSön1+18)=11),NovSön1+18,""),IF(AND(YEAR(NovSön1+25)=Kalenderår,MONTH(NovSön1+25)=11),NovSön1+25,""))</f>
        <v>44154</v>
      </c>
      <c r="G53" s="30">
        <f>IF(DAY(NovSön1)=1,IF(AND(YEAR(NovSön1+19)=Kalenderår,MONTH(NovSön1+19)=11),NovSön1+19,""),IF(AND(YEAR(NovSön1+26)=Kalenderår,MONTH(NovSön1+26)=11),NovSön1+26,""))</f>
        <v>44155</v>
      </c>
      <c r="H53" s="30">
        <f>IF(DAY(NovSön1)=1,IF(AND(YEAR(NovSön1+20)=Kalenderår,MONTH(NovSön1+20)=11),NovSön1+20,""),IF(AND(YEAR(NovSön1+27)=Kalenderår,MONTH(NovSön1+27)=11),NovSön1+27,""))</f>
        <v>44156</v>
      </c>
      <c r="I53" s="30">
        <f>IF(DAY(NovSön1)=1,IF(AND(YEAR(NovSön1+21)=Kalenderår,MONTH(NovSön1+21)=11),NovSön1+21,""),IF(AND(YEAR(NovSön1+28)=Kalenderår,MONTH(NovSön1+28)=11),NovSön1+28,""))</f>
        <v>44157</v>
      </c>
      <c r="K53" s="30">
        <f>IF(DAY(DecSön1)=1,IF(AND(YEAR(DecSön1+15)=Kalenderår,MONTH(DecSön1+15)=12),DecSön1+15,""),IF(AND(YEAR(DecSön1+22)=Kalenderår,MONTH(DecSön1+22)=12),DecSön1+22,""))</f>
        <v>44186</v>
      </c>
      <c r="L53" s="30">
        <f>IF(DAY(DecSön1)=1,IF(AND(YEAR(DecSön1+16)=Kalenderår,MONTH(DecSön1+16)=12),DecSön1+16,""),IF(AND(YEAR(DecSön1+23)=Kalenderår,MONTH(DecSön1+23)=12),DecSön1+23,""))</f>
        <v>44187</v>
      </c>
      <c r="M53" s="30">
        <f>IF(DAY(DecSön1)=1,IF(AND(YEAR(DecSön1+17)=Kalenderår,MONTH(DecSön1+17)=12),DecSön1+17,""),IF(AND(YEAR(DecSön1+24)=Kalenderår,MONTH(DecSön1+24)=12),DecSön1+24,""))</f>
        <v>44188</v>
      </c>
      <c r="N53" s="30">
        <f>IF(DAY(DecSön1)=1,IF(AND(YEAR(DecSön1+18)=Kalenderår,MONTH(DecSön1+18)=12),DecSön1+18,""),IF(AND(YEAR(DecSön1+25)=Kalenderår,MONTH(DecSön1+25)=12),DecSön1+25,""))</f>
        <v>44189</v>
      </c>
      <c r="O53" s="30">
        <f>IF(DAY(DecSön1)=1,IF(AND(YEAR(DecSön1+19)=Kalenderår,MONTH(DecSön1+19)=12),DecSön1+19,""),IF(AND(YEAR(DecSön1+26)=Kalenderår,MONTH(DecSön1+26)=12),DecSön1+26,""))</f>
        <v>44190</v>
      </c>
      <c r="P53" s="30">
        <f>IF(DAY(DecSön1)=1,IF(AND(YEAR(DecSön1+20)=Kalenderår,MONTH(DecSön1+20)=12),DecSön1+20,""),IF(AND(YEAR(DecSön1+27)=Kalenderår,MONTH(DecSön1+27)=12),DecSön1+27,""))</f>
        <v>44191</v>
      </c>
      <c r="Q53" s="30">
        <f>IF(DAY(DecSön1)=1,IF(AND(YEAR(DecSön1+21)=Kalenderår,MONTH(DecSön1+21)=12),DecSön1+21,""),IF(AND(YEAR(DecSön1+28)=Kalenderår,MONTH(DecSön1+28)=12),DecSön1+28,""))</f>
        <v>44192</v>
      </c>
      <c r="S53" s="24"/>
      <c r="U53" s="29"/>
    </row>
    <row r="54" spans="1:21" ht="15" customHeight="1" x14ac:dyDescent="0.2">
      <c r="C54" s="30">
        <f>IF(DAY(NovSön1)=1,IF(AND(YEAR(NovSön1+22)=Kalenderår,MONTH(NovSön1+22)=11),NovSön1+22,""),IF(AND(YEAR(NovSön1+29)=Kalenderår,MONTH(NovSön1+29)=11),NovSön1+29,""))</f>
        <v>44158</v>
      </c>
      <c r="D54" s="30">
        <f>IF(DAY(NovSön1)=1,IF(AND(YEAR(NovSön1+23)=Kalenderår,MONTH(NovSön1+23)=11),NovSön1+23,""),IF(AND(YEAR(NovSön1+30)=Kalenderår,MONTH(NovSön1+30)=11),NovSön1+30,""))</f>
        <v>44159</v>
      </c>
      <c r="E54" s="30">
        <f>IF(DAY(NovSön1)=1,IF(AND(YEAR(NovSön1+24)=Kalenderår,MONTH(NovSön1+24)=11),NovSön1+24,""),IF(AND(YEAR(NovSön1+31)=Kalenderår,MONTH(NovSön1+31)=11),NovSön1+31,""))</f>
        <v>44160</v>
      </c>
      <c r="F54" s="30">
        <f>IF(DAY(NovSön1)=1,IF(AND(YEAR(NovSön1+25)=Kalenderår,MONTH(NovSön1+25)=11),NovSön1+25,""),IF(AND(YEAR(NovSön1+32)=Kalenderår,MONTH(NovSön1+32)=11),NovSön1+32,""))</f>
        <v>44161</v>
      </c>
      <c r="G54" s="30">
        <f>IF(DAY(NovSön1)=1,IF(AND(YEAR(NovSön1+26)=Kalenderår,MONTH(NovSön1+26)=11),NovSön1+26,""),IF(AND(YEAR(NovSön1+33)=Kalenderår,MONTH(NovSön1+33)=11),NovSön1+33,""))</f>
        <v>44162</v>
      </c>
      <c r="H54" s="30">
        <f>IF(DAY(NovSön1)=1,IF(AND(YEAR(NovSön1+27)=Kalenderår,MONTH(NovSön1+27)=11),NovSön1+27,""),IF(AND(YEAR(NovSön1+34)=Kalenderår,MONTH(NovSön1+34)=11),NovSön1+34,""))</f>
        <v>44163</v>
      </c>
      <c r="I54" s="30">
        <f>IF(DAY(NovSön1)=1,IF(AND(YEAR(NovSön1+28)=Kalenderår,MONTH(NovSön1+28)=11),NovSön1+28,""),IF(AND(YEAR(NovSön1+35)=Kalenderår,MONTH(NovSön1+35)=11),NovSön1+35,""))</f>
        <v>44164</v>
      </c>
      <c r="K54" s="30">
        <f>IF(DAY(DecSön1)=1,IF(AND(YEAR(DecSön1+22)=Kalenderår,MONTH(DecSön1+22)=12),DecSön1+22,""),IF(AND(YEAR(DecSön1+29)=Kalenderår,MONTH(DecSön1+29)=12),DecSön1+29,""))</f>
        <v>44193</v>
      </c>
      <c r="L54" s="30">
        <f>IF(DAY(DecSön1)=1,IF(AND(YEAR(DecSön1+23)=Kalenderår,MONTH(DecSön1+23)=12),DecSön1+23,""),IF(AND(YEAR(DecSön1+30)=Kalenderår,MONTH(DecSön1+30)=12),DecSön1+30,""))</f>
        <v>44194</v>
      </c>
      <c r="M54" s="30">
        <f>IF(DAY(DecSön1)=1,IF(AND(YEAR(DecSön1+24)=Kalenderår,MONTH(DecSön1+24)=12),DecSön1+24,""),IF(AND(YEAR(DecSön1+31)=Kalenderår,MONTH(DecSön1+31)=12),DecSön1+31,""))</f>
        <v>44195</v>
      </c>
      <c r="N54" s="30">
        <f>IF(DAY(DecSön1)=1,IF(AND(YEAR(DecSön1+25)=Kalenderår,MONTH(DecSön1+25)=12),DecSön1+25,""),IF(AND(YEAR(DecSön1+32)=Kalenderår,MONTH(DecSön1+32)=12),DecSön1+32,""))</f>
        <v>44196</v>
      </c>
      <c r="O54" s="30" t="str">
        <f>IF(DAY(DecSön1)=1,IF(AND(YEAR(DecSön1+26)=Kalenderår,MONTH(DecSön1+26)=12),DecSön1+26,""),IF(AND(YEAR(DecSön1+33)=Kalenderår,MONTH(DecSön1+33)=12),DecSön1+33,""))</f>
        <v/>
      </c>
      <c r="P54" s="30" t="str">
        <f>IF(DAY(DecSön1)=1,IF(AND(YEAR(DecSön1+27)=Kalenderår,MONTH(DecSön1+27)=12),DecSön1+27,""),IF(AND(YEAR(DecSön1+34)=Kalenderår,MONTH(DecSön1+34)=12),DecSön1+34,""))</f>
        <v/>
      </c>
      <c r="Q54" s="30" t="str">
        <f>IF(DAY(DecSön1)=1,IF(AND(YEAR(DecSön1+28)=Kalenderår,MONTH(DecSön1+28)=12),DecSön1+28,""),IF(AND(YEAR(DecSön1+35)=Kalenderår,MONTH(DecSön1+35)=12),DecSön1+35,""))</f>
        <v/>
      </c>
      <c r="S54" s="24"/>
      <c r="U54" s="29"/>
    </row>
    <row r="55" spans="1:21" ht="15" customHeight="1" x14ac:dyDescent="0.2">
      <c r="C55" s="30">
        <f>IF(DAY(NovSön1)=1,IF(AND(YEAR(NovSön1+29)=Kalenderår,MONTH(NovSön1+29)=11),NovSön1+29,""),IF(AND(YEAR(NovSön1+36)=Kalenderår,MONTH(NovSön1+36)=11),NovSön1+36,""))</f>
        <v>44165</v>
      </c>
      <c r="D55" s="30" t="str">
        <f>IF(DAY(NovSön1)=1,IF(AND(YEAR(NovSön1+30)=Kalenderår,MONTH(NovSön1+30)=11),NovSön1+30,""),IF(AND(YEAR(NovSön1+37)=Kalenderår,MONTH(NovSön1+37)=11),NovSön1+37,""))</f>
        <v/>
      </c>
      <c r="E55" s="30" t="str">
        <f>IF(DAY(NovSön1)=1,IF(AND(YEAR(NovSön1+31)=Kalenderår,MONTH(NovSön1+31)=11),NovSön1+31,""),IF(AND(YEAR(NovSön1+38)=Kalenderår,MONTH(NovSön1+38)=11),NovSön1+38,""))</f>
        <v/>
      </c>
      <c r="F55" s="30" t="str">
        <f>IF(DAY(NovSön1)=1,IF(AND(YEAR(NovSön1+32)=Kalenderår,MONTH(NovSön1+32)=11),NovSön1+32,""),IF(AND(YEAR(NovSön1+39)=Kalenderår,MONTH(NovSön1+39)=11),NovSön1+39,""))</f>
        <v/>
      </c>
      <c r="G55" s="30" t="str">
        <f>IF(DAY(NovSön1)=1,IF(AND(YEAR(NovSön1+33)=Kalenderår,MONTH(NovSön1+33)=11),NovSön1+33,""),IF(AND(YEAR(NovSön1+40)=Kalenderår,MONTH(NovSön1+40)=11),NovSön1+40,""))</f>
        <v/>
      </c>
      <c r="H55" s="30" t="str">
        <f>IF(DAY(NovSön1)=1,IF(AND(YEAR(NovSön1+34)=Kalenderår,MONTH(NovSön1+34)=11),NovSön1+34,""),IF(AND(YEAR(NovSön1+41)=Kalenderår,MONTH(NovSön1+41)=11),NovSön1+41,""))</f>
        <v/>
      </c>
      <c r="I55" s="30" t="str">
        <f>IF(DAY(NovSön1)=1,IF(AND(YEAR(NovSön1+35)=Kalenderår,MONTH(NovSön1+35)=11),NovSön1+35,""),IF(AND(YEAR(NovSön1+42)=Kalenderår,MONTH(NovSön1+42)=11),NovSön1+42,""))</f>
        <v/>
      </c>
      <c r="K55" s="30" t="str">
        <f>IF(DAY(DecSön1)=1,IF(AND(YEAR(DecSön1+29)=Kalenderår,MONTH(DecSön1+29)=12),DecSön1+29,""),IF(AND(YEAR(DecSön1+36)=Kalenderår,MONTH(DecSön1+36)=12),DecSön1+36,""))</f>
        <v/>
      </c>
      <c r="L55" s="30" t="str">
        <f>IF(DAY(DecSön1)=1,IF(AND(YEAR(DecSön1+30)=Kalenderår,MONTH(DecSön1+30)=12),DecSön1+30,""),IF(AND(YEAR(DecSön1+37)=Kalenderår,MONTH(DecSön1+37)=12),DecSön1+37,""))</f>
        <v/>
      </c>
      <c r="M55" s="30" t="str">
        <f>IF(DAY(DecSön1)=1,IF(AND(YEAR(DecSön1+31)=Kalenderår,MONTH(DecSön1+31)=12),DecSön1+31,""),IF(AND(YEAR(DecSön1+38)=Kalenderår,MONTH(DecSön1+38)=12),DecSön1+38,""))</f>
        <v/>
      </c>
      <c r="N55" s="30" t="str">
        <f>IF(DAY(DecSön1)=1,IF(AND(YEAR(DecSön1+32)=Kalenderår,MONTH(DecSön1+32)=12),DecSön1+32,""),IF(AND(YEAR(DecSön1+39)=Kalenderår,MONTH(DecSön1+39)=12),DecSön1+39,""))</f>
        <v/>
      </c>
      <c r="O55" s="30" t="str">
        <f>IF(DAY(DecSön1)=1,IF(AND(YEAR(DecSön1+33)=Kalenderår,MONTH(DecSön1+33)=12),DecSön1+33,""),IF(AND(YEAR(DecSön1+40)=Kalenderår,MONTH(DecSön1+40)=12),DecSön1+40,""))</f>
        <v/>
      </c>
      <c r="P55" s="30" t="str">
        <f>IF(DAY(DecSön1)=1,IF(AND(YEAR(DecSön1+34)=Kalenderår,MONTH(DecSön1+34)=12),DecSön1+34,""),IF(AND(YEAR(DecSön1+41)=Kalenderår,MONTH(DecSön1+41)=12),DecSön1+41,""))</f>
        <v/>
      </c>
      <c r="Q55" s="30" t="str">
        <f>IF(DAY(DecSön1)=1,IF(AND(YEAR(DecSön1+35)=Kalenderår,MONTH(DecSön1+35)=12),DecSön1+35,""),IF(AND(YEAR(DecSön1+42)=Kalenderår,MONTH(DecSön1+42)=12),DecSön1+42,""))</f>
        <v/>
      </c>
      <c r="S55" s="24"/>
      <c r="U55" s="29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C1:F1"/>
    <mergeCell ref="C3:I3"/>
    <mergeCell ref="K3:Q3"/>
    <mergeCell ref="U51:U55"/>
    <mergeCell ref="C39:I39"/>
    <mergeCell ref="K39:Q39"/>
    <mergeCell ref="C48:I48"/>
    <mergeCell ref="K48:Q48"/>
    <mergeCell ref="B2:K2"/>
    <mergeCell ref="V3:W48"/>
    <mergeCell ref="C12:I12"/>
    <mergeCell ref="K12:Q12"/>
    <mergeCell ref="C21:I21"/>
    <mergeCell ref="K21:Q21"/>
    <mergeCell ref="C30:I30"/>
    <mergeCell ref="K30:Q30"/>
  </mergeCells>
  <phoneticPr fontId="6" type="noConversion"/>
  <dataValidations disablePrompts="1" count="1">
    <dataValidation allowBlank="1" showInputMessage="1" showErrorMessage="1" errorTitle="Ogiltigt år" error="Ange ett år mellan 1900 och 9999 eller använd rullningslisten för att hitta ett år." sqref="C1" xr:uid="{00000000-0002-0000-0100-000000000000}"/>
  </dataValidations>
  <printOptions horizontalCentered="1" verticalCentered="1"/>
  <pageMargins left="0.5" right="0.5" top="0.5" bottom="0.5" header="0.3" footer="0.3"/>
  <pageSetup paperSize="9" scale="82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Rotationsruta">
              <controlPr defaultSize="0" print="0" autoPict="0" altText="Använd rotationsrutan om du vill ändra kalenderåret eller ange år i cell C1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Start</vt:lpstr>
      <vt:lpstr>Årskalender</vt:lpstr>
      <vt:lpstr>Kalenderår</vt:lpstr>
      <vt:lpstr>Årskalender!Utskriftsområde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2020-02-19T03:17:30Z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