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10" windowHeight="16215" xr2:uid="{00000000-000D-0000-FFFF-FFFF00000000}"/>
  </bookViews>
  <sheets>
    <sheet name="START" sheetId="4" r:id="rId1"/>
    <sheet name="PROJEKTPARAMETRAR" sheetId="1" r:id="rId2"/>
    <sheet name="PROJEKTINFORMATION" sheetId="2" r:id="rId3"/>
    <sheet name="PROJEKTSUMMOR" sheetId="3" r:id="rId4"/>
  </sheets>
  <definedNames>
    <definedName name="Projekttyp">Parametrar[PROJEKTTYP]</definedName>
    <definedName name="_xlnm.Print_Titles" localSheetId="2">PROJEKTINFORMATION!$4:$4</definedName>
    <definedName name="_xlnm.Print_Titles" localSheetId="3">PROJEKTSUMMOR!$4:$4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E5" i="2" l="1"/>
  <c r="F7" i="2" l="1"/>
  <c r="G7" i="2"/>
  <c r="B3" i="3" l="1"/>
  <c r="B3" i="2" l="1"/>
  <c r="G9" i="2"/>
  <c r="F9" i="2"/>
  <c r="E9" i="2"/>
  <c r="D9" i="2"/>
  <c r="G8" i="2"/>
  <c r="F8" i="2"/>
  <c r="E8" i="2"/>
  <c r="D8" i="2"/>
  <c r="E7" i="2"/>
  <c r="D7" i="2"/>
  <c r="G6" i="2"/>
  <c r="F6" i="2"/>
  <c r="D6" i="2"/>
  <c r="E6" i="2"/>
  <c r="G5" i="2"/>
  <c r="F5" i="2"/>
  <c r="D5" i="2"/>
  <c r="B1" i="3" l="1"/>
  <c r="K8" i="2"/>
  <c r="W5" i="2"/>
  <c r="W6" i="2"/>
  <c r="W7" i="2"/>
  <c r="W8" i="2"/>
  <c r="W9" i="2"/>
  <c r="V5" i="2"/>
  <c r="V6" i="2"/>
  <c r="V7" i="2"/>
  <c r="V8" i="2"/>
  <c r="V9" i="2"/>
  <c r="U5" i="2"/>
  <c r="U6" i="2"/>
  <c r="U7" i="2"/>
  <c r="U8" i="2"/>
  <c r="U9" i="2"/>
  <c r="T5" i="2"/>
  <c r="T6" i="2"/>
  <c r="T7" i="2"/>
  <c r="T8" i="2"/>
  <c r="T9" i="2"/>
  <c r="S5" i="2"/>
  <c r="S6" i="2"/>
  <c r="S7" i="2"/>
  <c r="S8" i="2"/>
  <c r="S9" i="2"/>
  <c r="R5" i="2"/>
  <c r="R6" i="2"/>
  <c r="R7" i="2"/>
  <c r="R8" i="2"/>
  <c r="R9" i="2"/>
  <c r="Q5" i="2"/>
  <c r="Q6" i="2"/>
  <c r="Q7" i="2"/>
  <c r="Q8" i="2"/>
  <c r="Q9" i="2"/>
  <c r="P5" i="2"/>
  <c r="P6" i="2"/>
  <c r="P7" i="2"/>
  <c r="P8" i="2"/>
  <c r="P9" i="2"/>
  <c r="O5" i="2"/>
  <c r="O6" i="2"/>
  <c r="O7" i="2"/>
  <c r="O8" i="2"/>
  <c r="O9" i="2"/>
  <c r="N5" i="2"/>
  <c r="N6" i="2"/>
  <c r="N7" i="2"/>
  <c r="N8" i="2"/>
  <c r="N9" i="2"/>
  <c r="M5" i="2"/>
  <c r="M6" i="2"/>
  <c r="M7" i="2"/>
  <c r="M8" i="2"/>
  <c r="M9" i="2"/>
  <c r="L5" i="2"/>
  <c r="L6" i="2"/>
  <c r="L7" i="2"/>
  <c r="L8" i="2"/>
  <c r="L9" i="2"/>
  <c r="B1" i="2"/>
  <c r="K5" i="2"/>
  <c r="K6" i="2"/>
  <c r="K7" i="2"/>
  <c r="K9" i="2"/>
  <c r="J5" i="2"/>
  <c r="J6" i="2"/>
  <c r="J7" i="2"/>
  <c r="J8" i="2"/>
  <c r="J9" i="2"/>
  <c r="I10" i="2"/>
  <c r="H10" i="2"/>
  <c r="I6" i="1"/>
  <c r="I7" i="1"/>
  <c r="I8" i="1"/>
  <c r="I9" i="1"/>
  <c r="I10" i="1"/>
  <c r="I11" i="1"/>
  <c r="H17" i="1" l="1"/>
  <c r="H19" i="1" s="1"/>
  <c r="F17" i="1"/>
  <c r="F19" i="1" s="1"/>
  <c r="D17" i="1"/>
  <c r="D19" i="1" s="1"/>
  <c r="G17" i="1"/>
  <c r="G19" i="1" s="1"/>
  <c r="E17" i="1"/>
  <c r="E19" i="1" s="1"/>
  <c r="F16" i="1"/>
  <c r="F18" i="1" s="1"/>
  <c r="E16" i="1"/>
  <c r="E18" i="1" s="1"/>
  <c r="C17" i="1"/>
  <c r="C19" i="1" s="1"/>
  <c r="D16" i="1"/>
  <c r="D18" i="1" s="1"/>
  <c r="H16" i="1"/>
  <c r="H18" i="1" s="1"/>
  <c r="C16" i="1"/>
  <c r="C18" i="1" s="1"/>
  <c r="G16" i="1"/>
  <c r="G18" i="1" s="1"/>
  <c r="J10" i="2"/>
  <c r="K10" i="2"/>
</calcChain>
</file>

<file path=xl/sharedStrings.xml><?xml version="1.0" encoding="utf-8"?>
<sst xmlns="http://schemas.openxmlformats.org/spreadsheetml/2006/main" count="106" uniqueCount="76">
  <si>
    <t>OM DEN HÄR MALLEN</t>
  </si>
  <si>
    <t>Spåra projektparametrar, projektinformation och projektsummor i den här arbetsboken för uppföljning och planering av evenemang.</t>
  </si>
  <si>
    <t>Ange information i kalkylbladet Projektparametrar för att uppdatera stapeldiagram och i kalkylbladet Projektinformation. Pivottabellen i kalkylbladet Projektsummor uppdateras automatiskt.</t>
  </si>
  <si>
    <t>Fyll i företagets namn i kalkylbladet Parametrar, så uppdateras det automatiskt i de andra kalkylbladen.</t>
  </si>
  <si>
    <t xml:space="preserve">Obs!  </t>
  </si>
  <si>
    <t>Ytterligare anvisningar finns i kolumn A i varje kalkylblad i arbetsboken UPPFÖLJNING OCH PLANERING AV EVENEMANG. Den här texten har avsiktligt dolts. Om du vill ta bort texten markerar du kolumn A och väljer sedan TA BORT. Om du vill visa texten markerar du kolumn A och ändrar sedan teckenfärg.</t>
  </si>
  <si>
    <t>Skapa projektparametrar i det här arbetsbladet. Ange företagets namn i cellen till höger. Användbara instruktioner finns i celler i den här kolumnen. Nedåtpil för att komma igång.</t>
  </si>
  <si>
    <t>Kalkylbladets rubrik finns i cellen till höger.</t>
  </si>
  <si>
    <t>Sekretessmeddelande finns i cellen till höger.</t>
  </si>
  <si>
    <t>Tips finns i cellen till höger.</t>
  </si>
  <si>
    <t>Ange information i tabellen Parametrar som börjar i cellen till höger. Fler anvisningar finns i cell A12.</t>
  </si>
  <si>
    <t>Ange genomsnittliga priser i cellerna till höger, från cell C12 till H12. Fler anvisningar finns i cell A14.</t>
  </si>
  <si>
    <t>Stapeldiagram som visar planerad kostnad jämfört med faktisk kostnad finns i cellen till höger. Stapeldiagram som visar planerat antal timmar jämfört med faktiskt antal timmar finns i cell F14.</t>
  </si>
  <si>
    <t>Företagets namn</t>
  </si>
  <si>
    <t>Projektuppföljning för evenemangshantering</t>
  </si>
  <si>
    <t>Skuggade celler beräknas automatiskt. Du behöver inte skriva in något i dem.</t>
  </si>
  <si>
    <t>PROJEKTTYP</t>
  </si>
  <si>
    <t>Utveckling av evenemangsstrategi</t>
  </si>
  <si>
    <t>Evenemangsplanering</t>
  </si>
  <si>
    <t>Evenemangsdesign</t>
  </si>
  <si>
    <t>Evenemangslogistik</t>
  </si>
  <si>
    <t>Evenemangsbemanning</t>
  </si>
  <si>
    <t>Evenemangsutvärdering</t>
  </si>
  <si>
    <t>Genomsnittliga priser</t>
  </si>
  <si>
    <t>PLANERAD KOSTNAD</t>
  </si>
  <si>
    <t>FAKTISK KOSTNAD</t>
  </si>
  <si>
    <t>PLANERAT ANTAL TIMMAR</t>
  </si>
  <si>
    <t>FAKTISKT ANTAL TIMMAR</t>
  </si>
  <si>
    <t>Stapeldiagram som visar planerad kostnad jämfört med faktisk kostnad finns i den här cellen.</t>
  </si>
  <si>
    <t>KUNDANSVARIG</t>
  </si>
  <si>
    <t>PROJEKTLEDARE</t>
  </si>
  <si>
    <t>STRATEGIANSVARIG</t>
  </si>
  <si>
    <t>DESIGNEXPERT</t>
  </si>
  <si>
    <t>Stapeldiagram som visar planerat antal timmar jämfört med faktiskt antal timmar finns i den här cellen.</t>
  </si>
  <si>
    <t>EVENEMANGSPERSONAL</t>
  </si>
  <si>
    <t>ADMINISTRATIONSPERSONAL</t>
  </si>
  <si>
    <t>Summa</t>
  </si>
  <si>
    <t>Skapa projektinformation i det här arbetsbladet. Företagets namn uppdateras automatiskt i cellen till höger. Användbara instruktioner finns i celler i den här kolumnen. Nedåtpil för att komma igång.</t>
  </si>
  <si>
    <t>Ange information i tabellen Projektinformation som börjar i cellen till höger.
INFORMATION
Om du vill lägga till en rad i tabellen till höger markerar du cellen längst ned till höger i brödtexten i tabellen (inte i summaraden) och trycker på TABB. Du kan också trycka på SKIFT + F10-tangenten där du vill infoga raden och välja Infoga | Tabellrader ovanför/nedanför.
Se till att ta bort alla oanvända rader eftersom pivottabellen Projektsummor använder alla celler i tabellen och annars ger felaktiga resultat.</t>
  </si>
  <si>
    <t>PROJEKTNAMN</t>
  </si>
  <si>
    <t>Projekt 1</t>
  </si>
  <si>
    <t>Projekt 2</t>
  </si>
  <si>
    <t>Projekt 3</t>
  </si>
  <si>
    <t>Projekt 4</t>
  </si>
  <si>
    <t>Projekt 5</t>
  </si>
  <si>
    <t>SUMMA</t>
  </si>
  <si>
    <t>BERÄKNAD START</t>
  </si>
  <si>
    <t>BERÄKNAT SLUT</t>
  </si>
  <si>
    <t>FAKTISK START</t>
  </si>
  <si>
    <t>FAKTISKT SLUT</t>
  </si>
  <si>
    <t>BERÄKNAT ARBETE</t>
  </si>
  <si>
    <t>FAKTISKT ARBETE</t>
  </si>
  <si>
    <t>BERÄKNAD VARAKTIGHET</t>
  </si>
  <si>
    <t>FAKTISK VARAKTIGHET</t>
  </si>
  <si>
    <t xml:space="preserve">KUNDANSVARIG </t>
  </si>
  <si>
    <t xml:space="preserve">PROJEKTLEDARE </t>
  </si>
  <si>
    <t xml:space="preserve">STRATEGIANSVARIG </t>
  </si>
  <si>
    <t xml:space="preserve">DESIGNEXPERT </t>
  </si>
  <si>
    <t xml:space="preserve">EVENEMANGSPERSONAL </t>
  </si>
  <si>
    <t xml:space="preserve">ADMINISTRATIONSPERSONAL </t>
  </si>
  <si>
    <t>Beräkna projektsummor i det här kalkylbladet. Företagets namn uppdateras automatiskt i cellen till höger. Användbara instruktioner finns i celler i den här kolumnen. Nedåtpil för att komma igång.</t>
  </si>
  <si>
    <t>Pivottabellen som börjar i cellen till höger uppdateras automatiskt.
INFORMATION
Om du vill uppdatera pivottabellen till höger markerar du den (markera valfri cell i pivottabellen) och väljer sedan Uppdatera på menyfliken VERKTYG FÖR PIVOTTABELL | ANALYSERA. Du kan också trycka på SKIFT + F10-tangenten i valfri cell i pivottabellen och sedan välja Uppdatera.</t>
  </si>
  <si>
    <t>Totalsumma</t>
  </si>
  <si>
    <t>BERÄKNAT KUNDANSVARIG</t>
  </si>
  <si>
    <t>BERÄKNAT PROJEKTLEDARE</t>
  </si>
  <si>
    <t>BERÄKNAT STRATEGIANSVARIG</t>
  </si>
  <si>
    <t>BERÄKNAT DESIGNEXPERT</t>
  </si>
  <si>
    <t>BERÄKNAT EVENEMANGSPERSONAL</t>
  </si>
  <si>
    <t>BERÄKNAT ADMINISTRATIONSPERSONAL</t>
  </si>
  <si>
    <t>FAKTISKT KUNDANSVARIG</t>
  </si>
  <si>
    <t>FAKTISKT PROJEKTLEDARE</t>
  </si>
  <si>
    <t>FAKTISKT STRATEGIANSVARIG</t>
  </si>
  <si>
    <t>FAKTISKT DESIGNEXPERT</t>
  </si>
  <si>
    <t>FAKTISKT ADMINISTRATIONSPERSONAL</t>
  </si>
  <si>
    <t>EVENT STAFF ACTUAL</t>
  </si>
  <si>
    <t>Om du vill läsa mer om tabeller i kalkylbladen trycker du på SKIFT och sedan på F10 i en tabell, väljer alternativet TABELL och väljer sedan ALTERNATIV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</si>
</sst>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8" formatCode="#,##0\ &quot;kr&quot;"/>
    <numFmt numFmtId="169" formatCode="#,##0.00\ &quot;kr&quot;"/>
  </numFmts>
  <fonts count="27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sz val="20"/>
      <color theme="1" tint="0.24994659260841701"/>
      <name val="Tahoma"/>
      <family val="2"/>
      <scheme val="major"/>
    </font>
    <font>
      <sz val="16"/>
      <color theme="1" tint="0.34998626667073579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1"/>
      <color theme="1"/>
      <name val="Cambria"/>
      <family val="1"/>
      <scheme val="minor"/>
    </font>
    <font>
      <i/>
      <sz val="10"/>
      <color theme="1"/>
      <name val="Tahoma"/>
      <family val="2"/>
      <scheme val="major"/>
    </font>
    <font>
      <sz val="11"/>
      <color theme="0"/>
      <name val="Cambria"/>
      <family val="1"/>
      <scheme val="minor"/>
    </font>
    <font>
      <sz val="16"/>
      <color theme="0"/>
      <name val="Tahom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0"/>
      <color theme="1" tint="0.24994659260841701"/>
      <name val="Cambria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12" fillId="11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1"/>
    <xf numFmtId="0" fontId="4" fillId="0" borderId="0" xfId="2"/>
    <xf numFmtId="0" fontId="5" fillId="0" borderId="0" xfId="3"/>
    <xf numFmtId="0" fontId="6" fillId="0" borderId="0" xfId="0" applyFont="1"/>
    <xf numFmtId="9" fontId="6" fillId="0" borderId="0" xfId="0" applyNumberFormat="1" applyFont="1"/>
    <xf numFmtId="9" fontId="6" fillId="2" borderId="0" xfId="0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0" fillId="3" borderId="0" xfId="0" applyFill="1" applyAlignment="1">
      <alignment wrapText="1"/>
    </xf>
    <xf numFmtId="14" fontId="0" fillId="0" borderId="0" xfId="0" applyNumberFormat="1"/>
    <xf numFmtId="0" fontId="2" fillId="0" borderId="0" xfId="0" applyFont="1" applyAlignment="1">
      <alignment vertical="center"/>
    </xf>
    <xf numFmtId="0" fontId="5" fillId="0" borderId="0" xfId="3" applyAlignment="1">
      <alignment vertical="center"/>
    </xf>
    <xf numFmtId="0" fontId="9" fillId="4" borderId="0" xfId="2" applyFont="1" applyFill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pivotButton="1"/>
    <xf numFmtId="168" fontId="6" fillId="0" borderId="0" xfId="0" applyNumberFormat="1" applyFont="1"/>
    <xf numFmtId="169" fontId="8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8" fillId="0" borderId="0" xfId="0" applyFont="1" applyAlignment="1">
      <alignment horizontal="center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8" builtinId="5" customBuiltin="1"/>
    <cellStyle name="Rubrik" xfId="9" builtinId="15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10" builtinId="19" customBuiltin="1"/>
    <cellStyle name="Summa" xfId="22" builtinId="25" customBuiltin="1"/>
    <cellStyle name="Tusental" xfId="4" builtinId="3" customBuiltin="1"/>
    <cellStyle name="Tusental [0]" xfId="5" builtinId="6" customBuiltin="1"/>
    <cellStyle name="Utdata" xfId="15" builtinId="21" customBuiltin="1"/>
    <cellStyle name="Valuta" xfId="6" builtinId="4" customBuiltin="1"/>
    <cellStyle name="Valuta [0]" xfId="7" builtinId="7" customBuiltin="1"/>
    <cellStyle name="Varningstext" xfId="19" builtinId="11" customBuiltin="1"/>
  </cellStyles>
  <dxfs count="1010">
    <dxf>
      <numFmt numFmtId="167" formatCode="&quot;$&quot;#,##0.00"/>
    </dxf>
    <dxf>
      <numFmt numFmtId="169" formatCode="#,##0.00\ &quot;kr&quot;"/>
    </dxf>
    <dxf>
      <alignment wrapText="1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7" formatCode="&quot;$&quot;#,##0.00"/>
    </dxf>
    <dxf>
      <numFmt numFmtId="169" formatCode="#,##0.00\ &quot;kr&quot;"/>
    </dxf>
    <dxf>
      <alignment wrapText="1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7" formatCode="&quot;$&quot;#,##0.00"/>
    </dxf>
    <dxf>
      <numFmt numFmtId="169" formatCode="#,##0.00\ &quot;kr&quot;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7" formatCode="&quot;$&quot;#,##0.00"/>
    </dxf>
    <dxf>
      <numFmt numFmtId="169" formatCode="#,##0.00\ &quot;kr&quot;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7" formatCode="&quot;$&quot;#,##0.00"/>
    </dxf>
    <dxf>
      <numFmt numFmtId="169" formatCode="#,##0.00\ &quot;kr&quot;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9" formatCode="#,##0.00\ &quot;kr&quot;"/>
    </dxf>
    <dxf>
      <numFmt numFmtId="169" formatCode="#,##0.00\ &quot;kr&quot;"/>
    </dxf>
    <dxf>
      <numFmt numFmtId="167" formatCode="&quot;$&quot;#,##0.00"/>
    </dxf>
    <dxf>
      <numFmt numFmtId="169" formatCode="#,##0.00\ &quot;kr&quot;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9" formatCode="#,##0.00\ &quot;kr&quot;"/>
    </dxf>
    <dxf>
      <numFmt numFmtId="169" formatCode="#,##0.00\ &quot;kr&quot;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/>
    </dxf>
    <dxf>
      <alignment wrapText="1"/>
    </dxf>
    <dxf>
      <alignment wrapText="0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68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alignment horizontal="general" vertical="bottom" textRotation="0" wrapText="1" indent="0" justifyLastLine="0" shrinkToFit="0" readingOrder="0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numFmt numFmtId="169" formatCode="#,##0.00\ &quot;kr&quot;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</dxfs>
  <tableStyles count="0" defaultTableStyle="TableStyleMedium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BERÄKNAD jfr med FAKTISK KOSTNAD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PROJEKTPARAMETRAR!$B$16</c:f>
              <c:strCache>
                <c:ptCount val="1"/>
                <c:pt idx="0">
                  <c:v>PLANERAD KOSTNAD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PROJEKTPARAMETRAR!$C$15:$H$15</c:f>
              <c:strCache>
                <c:ptCount val="6"/>
                <c:pt idx="0">
                  <c:v>KUNDANSVARIG</c:v>
                </c:pt>
                <c:pt idx="1">
                  <c:v>PROJEKTLEDARE</c:v>
                </c:pt>
                <c:pt idx="2">
                  <c:v>STRATEGIANSVARIG</c:v>
                </c:pt>
                <c:pt idx="3">
                  <c:v>DESIGNEXPERT</c:v>
                </c:pt>
                <c:pt idx="4">
                  <c:v>EVENEMANGSPERSONAL</c:v>
                </c:pt>
                <c:pt idx="5">
                  <c:v>ADMINISTRATIONSPERSONAL</c:v>
                </c:pt>
              </c:strCache>
            </c:strRef>
          </c:cat>
          <c:val>
            <c:numRef>
              <c:f>PROJEKTPARAMETRAR!$C$16:$H$16</c:f>
              <c:numCache>
                <c:formatCode>#\ ##0.00\ "kr"</c:formatCode>
                <c:ptCount val="6"/>
                <c:pt idx="0">
                  <c:v>54000</c:v>
                </c:pt>
                <c:pt idx="1">
                  <c:v>52200</c:v>
                </c:pt>
                <c:pt idx="2">
                  <c:v>24000</c:v>
                </c:pt>
                <c:pt idx="3">
                  <c:v>29000</c:v>
                </c:pt>
                <c:pt idx="4">
                  <c:v>13200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PROJEKTPARAMETRAR!$B$17</c:f>
              <c:strCache>
                <c:ptCount val="1"/>
                <c:pt idx="0">
                  <c:v>FAKTISK KOSTNAD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PROJEKTPARAMETRAR!$C$15:$H$15</c:f>
              <c:strCache>
                <c:ptCount val="6"/>
                <c:pt idx="0">
                  <c:v>KUNDANSVARIG</c:v>
                </c:pt>
                <c:pt idx="1">
                  <c:v>PROJEKTLEDARE</c:v>
                </c:pt>
                <c:pt idx="2">
                  <c:v>STRATEGIANSVARIG</c:v>
                </c:pt>
                <c:pt idx="3">
                  <c:v>DESIGNEXPERT</c:v>
                </c:pt>
                <c:pt idx="4">
                  <c:v>EVENEMANGSPERSONAL</c:v>
                </c:pt>
                <c:pt idx="5">
                  <c:v>ADMINISTRATIONSPERSONAL</c:v>
                </c:pt>
              </c:strCache>
            </c:strRef>
          </c:cat>
          <c:val>
            <c:numRef>
              <c:f>PROJEKTPARAMETRAR!$C$17:$H$17</c:f>
              <c:numCache>
                <c:formatCode>#\ ##0.00\ "kr"</c:formatCode>
                <c:ptCount val="6"/>
                <c:pt idx="0">
                  <c:v>54360</c:v>
                </c:pt>
                <c:pt idx="1">
                  <c:v>51540</c:v>
                </c:pt>
                <c:pt idx="2">
                  <c:v>25650</c:v>
                </c:pt>
                <c:pt idx="3">
                  <c:v>28900</c:v>
                </c:pt>
                <c:pt idx="4">
                  <c:v>13400</c:v>
                </c:pt>
                <c:pt idx="5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##0.00\ &quot;kr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BERÄKNAT jfr med FAKTISKT ANTAL TIMMAR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PROJEKTPARAMETRAR!$B$18</c:f>
              <c:strCache>
                <c:ptCount val="1"/>
                <c:pt idx="0">
                  <c:v>PLANERAT ANTAL TIMMAR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PROJEKTPARAMETRAR!$C$15:$H$15</c:f>
              <c:strCache>
                <c:ptCount val="6"/>
                <c:pt idx="0">
                  <c:v>KUNDANSVARIG</c:v>
                </c:pt>
                <c:pt idx="1">
                  <c:v>PROJEKTLEDARE</c:v>
                </c:pt>
                <c:pt idx="2">
                  <c:v>STRATEGIANSVARIG</c:v>
                </c:pt>
                <c:pt idx="3">
                  <c:v>DESIGNEXPERT</c:v>
                </c:pt>
                <c:pt idx="4">
                  <c:v>EVENEMANGSPERSONAL</c:v>
                </c:pt>
                <c:pt idx="5">
                  <c:v>ADMINISTRATIONSPERSONAL</c:v>
                </c:pt>
              </c:strCache>
            </c:strRef>
          </c:cat>
          <c:val>
            <c:numRef>
              <c:f>PROJEKTPARAMETRAR!$C$18:$H$18</c:f>
              <c:numCache>
                <c:formatCode>#,##0.00</c:formatCode>
                <c:ptCount val="6"/>
                <c:pt idx="0">
                  <c:v>300</c:v>
                </c:pt>
                <c:pt idx="1">
                  <c:v>290</c:v>
                </c:pt>
                <c:pt idx="2">
                  <c:v>133.33333333333334</c:v>
                </c:pt>
                <c:pt idx="3">
                  <c:v>161.11111111111111</c:v>
                </c:pt>
                <c:pt idx="4">
                  <c:v>73.333333333333329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PROJEKTPARAMETRAR!$B$19</c:f>
              <c:strCache>
                <c:ptCount val="1"/>
                <c:pt idx="0">
                  <c:v>FAKTISKT ANTAL TIMMAR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PROJEKTPARAMETRAR!$C$15:$H$15</c:f>
              <c:strCache>
                <c:ptCount val="6"/>
                <c:pt idx="0">
                  <c:v>KUNDANSVARIG</c:v>
                </c:pt>
                <c:pt idx="1">
                  <c:v>PROJEKTLEDARE</c:v>
                </c:pt>
                <c:pt idx="2">
                  <c:v>STRATEGIANSVARIG</c:v>
                </c:pt>
                <c:pt idx="3">
                  <c:v>DESIGNEXPERT</c:v>
                </c:pt>
                <c:pt idx="4">
                  <c:v>EVENEMANGSPERSONAL</c:v>
                </c:pt>
                <c:pt idx="5">
                  <c:v>ADMINISTRATIONSPERSONAL</c:v>
                </c:pt>
              </c:strCache>
            </c:strRef>
          </c:cat>
          <c:val>
            <c:numRef>
              <c:f>PROJEKTPARAMETRAR!$C$19:$H$19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160.55555555555554</c:v>
                </c:pt>
                <c:pt idx="4">
                  <c:v>74.444444444444443</c:v>
                </c:pt>
                <c:pt idx="5">
                  <c:v>50.333333333333336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180974</xdr:rowOff>
    </xdr:from>
    <xdr:to>
      <xdr:col>4</xdr:col>
      <xdr:colOff>1181850</xdr:colOff>
      <xdr:row>42</xdr:row>
      <xdr:rowOff>76200</xdr:rowOff>
    </xdr:to>
    <xdr:graphicFrame macro="">
      <xdr:nvGraphicFramePr>
        <xdr:cNvPr id="7" name="Diagram 6" descr="Stapeldiagram som visar planerad kostnad jämfört med faktisk kostna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1409700</xdr:colOff>
      <xdr:row>12</xdr:row>
      <xdr:rowOff>180974</xdr:rowOff>
    </xdr:from>
    <xdr:to>
      <xdr:col>8</xdr:col>
      <xdr:colOff>1058025</xdr:colOff>
      <xdr:row>42</xdr:row>
      <xdr:rowOff>76200</xdr:rowOff>
    </xdr:to>
    <xdr:graphicFrame macro="">
      <xdr:nvGraphicFramePr>
        <xdr:cNvPr id="8" name="Diagram 7" descr="Stapeldiagram som visar planerat antal timmar jämfört med faktiskt antal timma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28</xdr:col>
      <xdr:colOff>590550</xdr:colOff>
      <xdr:row>18</xdr:row>
      <xdr:rowOff>85726</xdr:rowOff>
    </xdr:to>
    <xdr:sp macro="" textlink="">
      <xdr:nvSpPr>
        <xdr:cNvPr id="2" name="Rektangel 1" descr="INFO:&#10;&#10;To add a row, select the bottom-right most cell in the body of the table (not the totals row) and press Tab, or press SHIFT+F10 key where you want the row inserted and select Insert | Table Rows Above/Below.&#10;&#10;Be sure all unused rows are deleted, as the PROJECT TOTALS PivotTable will use all of the tables cells, and otherwise would give erroneous results.&#10;&#10;To delete this info tip, select any edge and press Dele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906000" y="1066800"/>
          <a:ext cx="3028950" cy="294322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sv-se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INFORMATION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sv-se" sz="1100">
              <a:solidFill>
                <a:schemeClr val="tx1">
                  <a:lumMod val="65000"/>
                  <a:lumOff val="35000"/>
                </a:schemeClr>
              </a:solidFill>
            </a:rPr>
            <a:t>Om du vill lägga till en rad markerar</a:t>
          </a:r>
          <a:r>
            <a:rPr lang="sv-se" sz="1100" baseline="0">
              <a:solidFill>
                <a:schemeClr val="tx1">
                  <a:lumMod val="65000"/>
                  <a:lumOff val="35000"/>
                </a:schemeClr>
              </a:solidFill>
            </a:rPr>
            <a:t> du cellen längst ned till höger i brödtexten i tabellen (inte i summaraden) och trycker på TABB. Du kan också högerklicka där du vill infoga raden och välja Infoga | Tabellrader ovanför/nedanför.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sv-se" sz="1100" baseline="0">
              <a:solidFill>
                <a:schemeClr val="tx1">
                  <a:lumMod val="65000"/>
                  <a:lumOff val="35000"/>
                </a:schemeClr>
              </a:solidFill>
            </a:rPr>
            <a:t>Se till att ta bort alla oanvända rader eftersom pivottabellen </a:t>
          </a:r>
          <a:r>
            <a:rPr lang="sv-SE" sz="1100" baseline="0">
              <a:solidFill>
                <a:schemeClr val="tx1">
                  <a:lumMod val="65000"/>
                  <a:lumOff val="35000"/>
                </a:schemeClr>
              </a:solidFill>
            </a:rPr>
            <a:t>PROJEKTSUMMOR</a:t>
          </a:r>
          <a:r>
            <a:rPr lang="sv-se" sz="1100" baseline="0">
              <a:solidFill>
                <a:schemeClr val="tx1">
                  <a:lumMod val="65000"/>
                  <a:lumOff val="35000"/>
                </a:schemeClr>
              </a:solidFill>
            </a:rPr>
            <a:t> använder alla celler i tabellen och annars ger felaktiga resultat.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sv-se" sz="1100" baseline="0">
              <a:solidFill>
                <a:schemeClr val="tx1">
                  <a:lumMod val="65000"/>
                  <a:lumOff val="35000"/>
                </a:schemeClr>
              </a:solidFill>
            </a:rPr>
            <a:t>Ta bort det här tipset genom att markera valfri kant och trycka på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19</xdr:col>
      <xdr:colOff>590550</xdr:colOff>
      <xdr:row>15</xdr:row>
      <xdr:rowOff>95250</xdr:rowOff>
    </xdr:to>
    <xdr:sp macro="" textlink="">
      <xdr:nvSpPr>
        <xdr:cNvPr id="2" name="Rektangel 1" descr="INFO:&#10;&#10;This PivotTable will not refresh automatically.  To refresh it, select it (any cell within the PivotTable), on the PIVOTTABLE TOOLS | ANALYZE ribbon tab select Refresh.  Or press SHIFT+F10 key in any cell in the PivotTable, and then select Refresh.&#10;&#10;To delete this info tip, select any edge and press Delet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53875" y="1066800"/>
          <a:ext cx="3028950" cy="2247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sv-se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INFORMATION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sv-se" sz="1100">
              <a:solidFill>
                <a:schemeClr val="tx1">
                  <a:lumMod val="65000"/>
                  <a:lumOff val="35000"/>
                </a:schemeClr>
              </a:solidFill>
            </a:rPr>
            <a:t>Den här pivottabellen uppdateras inte automatiskt.  Uppdatera den genom att markera</a:t>
          </a:r>
          <a:r>
            <a:rPr lang="sv-se" sz="1100" baseline="0">
              <a:solidFill>
                <a:schemeClr val="tx1">
                  <a:lumMod val="65000"/>
                  <a:lumOff val="35000"/>
                </a:schemeClr>
              </a:solidFill>
            </a:rPr>
            <a:t> den (markera valfri cell i pivottabellen) och trycka på Uppdatera på menyfliken VERKTYG FÖR PIVOTTABELL | ANALYSERA.  Du kan också högerklicka på valfri cell i pivottabellen och välja Uppdatera.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sv-se" sz="1100" baseline="0">
              <a:solidFill>
                <a:schemeClr val="tx1">
                  <a:lumMod val="65000"/>
                  <a:lumOff val="35000"/>
                </a:schemeClr>
              </a:solidFill>
            </a:rPr>
            <a:t>Ta bort det här tipset genom att markera valfri kant och trycka på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6.436550347222" createdVersion="5" refreshedVersion="6" minRefreshableVersion="3" recordCount="5" xr:uid="{00000000-000A-0000-FFFF-FFFF00000000}">
  <cacheSource type="worksheet">
    <worksheetSource name="Projektinformation"/>
  </cacheSource>
  <cacheFields count="22">
    <cacheField name="PROJEKTNAMN" numFmtId="0">
      <sharedItems count="5">
        <s v="Projekt 1"/>
        <s v="Projekt 2"/>
        <s v="Projekt 3"/>
        <s v="Projekt 4"/>
        <s v="Projekt 5"/>
      </sharedItems>
    </cacheField>
    <cacheField name="PROJEKTTYP" numFmtId="0">
      <sharedItems/>
    </cacheField>
    <cacheField name="BERÄKNAD START" numFmtId="14">
      <sharedItems containsSemiMixedTypes="0" containsNonDate="0" containsDate="1" containsString="0" minDate="2019-06-09T00:00:00" maxDate="2023-08-12T00:00:00"/>
    </cacheField>
    <cacheField name="BERÄKNAT SLUT" numFmtId="14">
      <sharedItems containsSemiMixedTypes="0" containsNonDate="0" containsDate="1" containsString="0" minDate="2019-08-07T00:00:00" maxDate="2023-08-22T00:00:00"/>
    </cacheField>
    <cacheField name="FAKTISK START" numFmtId="14">
      <sharedItems containsSemiMixedTypes="0" containsNonDate="0" containsDate="1" containsString="0" minDate="2019-06-29T00:00:00" maxDate="2025-08-08T00:00:00"/>
    </cacheField>
    <cacheField name="FAKTISKT SLUT" numFmtId="14">
      <sharedItems containsSemiMixedTypes="0" containsNonDate="0" containsDate="1" containsString="0" minDate="2019-09-03T00:00:00" maxDate="2025-10-11T00:00:00"/>
    </cacheField>
    <cacheField name="BERÄKNAT ARBETE" numFmtId="0">
      <sharedItems containsSemiMixedTypes="0" containsString="0" containsNumber="1" containsInteger="1" minValue="150" maxValue="500"/>
    </cacheField>
    <cacheField name="FAKTISKT ARBETE" numFmtId="0">
      <sharedItems containsSemiMixedTypes="0" containsString="0" containsNumber="1" containsInteger="1" minValue="145" maxValue="500"/>
    </cacheField>
    <cacheField name="BERÄKNAD VARAKTIGHET" numFmtId="0">
      <sharedItems containsSemiMixedTypes="0" containsString="0" containsNumber="1" containsInteger="1" minValue="10" maxValue="67"/>
    </cacheField>
    <cacheField name="FAKTISK VARAKTIGHET" numFmtId="0">
      <sharedItems containsSemiMixedTypes="0" containsString="0" containsNumber="1" containsInteger="1" minValue="11" maxValue="400"/>
    </cacheField>
    <cacheField name="KUNDANSVARIG" numFmtId="168">
      <sharedItems containsSemiMixedTypes="0" containsString="0" containsNumber="1" containsInteger="1" minValue="5400" maxValue="18000"/>
    </cacheField>
    <cacheField name="PROJEKTLEDARE" numFmtId="168">
      <sharedItems containsSemiMixedTypes="0" containsString="0" containsNumber="1" containsInteger="1" minValue="2400" maxValue="24000"/>
    </cacheField>
    <cacheField name="STRATEGIANSVARIG" numFmtId="168">
      <sharedItems containsSemiMixedTypes="0" containsString="0" containsNumber="1" containsInteger="1" minValue="0" maxValue="18000"/>
    </cacheField>
    <cacheField name="DESIGNEXPERT" numFmtId="168">
      <sharedItems containsSemiMixedTypes="0" containsString="0" containsNumber="1" containsInteger="1" minValue="0" maxValue="25000"/>
    </cacheField>
    <cacheField name="EVENEMANGSPERSONAL" numFmtId="168">
      <sharedItems containsSemiMixedTypes="0" containsString="0" containsNumber="1" containsInteger="1" minValue="0" maxValue="12000"/>
    </cacheField>
    <cacheField name="ADMINISTRATIONSPERSONAL" numFmtId="168">
      <sharedItems containsSemiMixedTypes="0" containsString="0" containsNumber="1" containsInteger="1" minValue="900" maxValue="3000"/>
    </cacheField>
    <cacheField name="KUNDANSVARIG " numFmtId="168">
      <sharedItems containsSemiMixedTypes="0" containsString="0" containsNumber="1" containsInteger="1" minValue="5220" maxValue="18000"/>
    </cacheField>
    <cacheField name="PROJEKTLEDARE " numFmtId="168">
      <sharedItems containsSemiMixedTypes="0" containsString="0" containsNumber="1" containsInteger="1" minValue="2640" maxValue="23400"/>
    </cacheField>
    <cacheField name="STRATEGIANSVARIG " numFmtId="168">
      <sharedItems containsSemiMixedTypes="0" containsString="0" containsNumber="1" containsInteger="1" minValue="0" maxValue="19800"/>
    </cacheField>
    <cacheField name="DESIGNEXPERT " numFmtId="168">
      <sharedItems containsSemiMixedTypes="0" containsString="0" containsNumber="1" containsInteger="1" minValue="0" maxValue="25000"/>
    </cacheField>
    <cacheField name="EVENEMANGSPERSONAL " numFmtId="168">
      <sharedItems containsSemiMixedTypes="0" containsString="0" containsNumber="1" containsInteger="1" minValue="0" maxValue="12240"/>
    </cacheField>
    <cacheField name="ADMINISTRATIONSPERSONAL " numFmtId="168">
      <sharedItems containsSemiMixedTypes="0" containsString="0" containsNumber="1" containsInteger="1" minValue="87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Utveckling av evenemangsstrategi"/>
    <d v="2019-06-09T00:00:00"/>
    <d v="2019-08-07T00:00:00"/>
    <d v="2019-06-29T00:00:00"/>
    <d v="2019-09-03T00:00:00"/>
    <n v="200"/>
    <n v="220"/>
    <n v="58"/>
    <n v="64"/>
    <n v="7200"/>
    <n v="2400"/>
    <n v="18000"/>
    <n v="0"/>
    <n v="0"/>
    <n v="1200"/>
    <n v="7920"/>
    <n v="2640"/>
    <n v="19800"/>
    <n v="0"/>
    <n v="0"/>
    <n v="1320"/>
  </r>
  <r>
    <x v="1"/>
    <s v="Evenemangsplanering"/>
    <d v="2020-06-25T00:00:00"/>
    <d v="2020-07-27T00:00:00"/>
    <d v="2019-07-15T00:00:00"/>
    <d v="2020-08-25T00:00:00"/>
    <n v="400"/>
    <n v="390"/>
    <n v="32"/>
    <n v="400"/>
    <n v="14400"/>
    <n v="24000"/>
    <n v="6000"/>
    <n v="4000"/>
    <n v="0"/>
    <n v="2400"/>
    <n v="14040"/>
    <n v="23400"/>
    <n v="5850"/>
    <n v="3900"/>
    <n v="0"/>
    <n v="2340"/>
  </r>
  <r>
    <x v="2"/>
    <s v="Evenemangsdesign"/>
    <d v="2021-07-12T00:00:00"/>
    <d v="2021-09-19T00:00:00"/>
    <d v="2025-08-07T00:00:00"/>
    <d v="2025-10-10T00:00:00"/>
    <n v="500"/>
    <n v="500"/>
    <n v="67"/>
    <n v="63"/>
    <n v="18000"/>
    <n v="12000"/>
    <n v="0"/>
    <n v="25000"/>
    <n v="0"/>
    <n v="3000"/>
    <n v="18000"/>
    <n v="12000"/>
    <n v="0"/>
    <n v="25000"/>
    <n v="0"/>
    <n v="3000"/>
  </r>
  <r>
    <x v="3"/>
    <s v="Evenemangslogistik"/>
    <d v="2022-07-30T00:00:00"/>
    <d v="2022-09-28T00:00:00"/>
    <d v="2022-09-14T00:00:00"/>
    <d v="2022-11-13T00:00:00"/>
    <n v="150"/>
    <n v="145"/>
    <n v="58"/>
    <n v="59"/>
    <n v="5400"/>
    <n v="10800"/>
    <n v="0"/>
    <n v="0"/>
    <n v="1200"/>
    <n v="900"/>
    <n v="5220"/>
    <n v="10440"/>
    <n v="0"/>
    <n v="0"/>
    <n v="1160"/>
    <n v="870"/>
  </r>
  <r>
    <x v="4"/>
    <s v="Evenemangsbemanning"/>
    <d v="2023-08-11T00:00:00"/>
    <d v="2023-08-21T00:00:00"/>
    <d v="2023-09-14T00:00:00"/>
    <d v="2023-09-25T00:00:00"/>
    <n v="250"/>
    <n v="255"/>
    <n v="10"/>
    <n v="11"/>
    <n v="9000"/>
    <n v="3000"/>
    <n v="0"/>
    <n v="0"/>
    <n v="12000"/>
    <n v="1500"/>
    <n v="9180"/>
    <n v="3060"/>
    <n v="0"/>
    <n v="0"/>
    <n v="12240"/>
    <n v="1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ummor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 chartFormat="4">
  <location ref="B4:N10" firstHeaderRow="0" firstDataRow="1" firstDataCol="1"/>
  <pivotFields count="22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numFmtId="168" outline="0" showAll="0"/>
    <pivotField dataField="1" compact="0" numFmtId="168" outline="0" showAll="0"/>
    <pivotField dataField="1" compact="0" numFmtId="168" outline="0" showAll="0"/>
    <pivotField dataField="1" compact="0" numFmtId="168" outline="0" showAll="0"/>
    <pivotField dataField="1" compact="0" numFmtId="168" outline="0" showAll="0"/>
    <pivotField dataField="1" compact="0" numFmtId="168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BERÄKNAT KUNDANSVARIG" fld="10" baseField="0" baseItem="0" numFmtId="169"/>
    <dataField name="BERÄKNAT PROJEKTLEDARE" fld="11" baseField="0" baseItem="0" numFmtId="169"/>
    <dataField name="BERÄKNAT STRATEGIANSVARIG" fld="12" baseField="0" baseItem="0" numFmtId="169"/>
    <dataField name="BERÄKNAT DESIGNEXPERT" fld="13" baseField="0" baseItem="0" numFmtId="169"/>
    <dataField name="BERÄKNAT EVENEMANGSPERSONAL" fld="14" baseField="0" baseItem="0" numFmtId="169"/>
    <dataField name="BERÄKNAT ADMINISTRATIONSPERSONAL" fld="15" baseField="0" baseItem="0" numFmtId="169"/>
    <dataField name="FAKTISKT KUNDANSVARIG" fld="16" baseField="0" baseItem="0" numFmtId="169"/>
    <dataField name="FAKTISKT PROJEKTLEDARE" fld="17" baseField="0" baseItem="0" numFmtId="169"/>
    <dataField name="FAKTISKT STRATEGIANSVARIG" fld="18" baseField="0" baseItem="0" numFmtId="169"/>
    <dataField name="FAKTISKT DESIGNEXPERT" fld="19" baseField="0" baseItem="0" numFmtId="169"/>
    <dataField name="EVENT STAFF ACTUAL" fld="20" baseField="0" baseItem="0" numFmtId="169"/>
    <dataField name="FAKTISKT ADMINISTRATIONSPERSONAL" fld="21" baseField="0" baseItem="0" numFmtId="169"/>
  </dataFields>
  <formats count="50">
    <format dxfId="100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07">
      <pivotArea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1006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1005">
      <pivotArea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format>
    <format dxfId="1004">
      <pivotArea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format>
    <format dxfId="1003">
      <pivotArea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format>
    <format dxfId="1002">
      <pivotArea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format>
    <format dxfId="1001">
      <pivotArea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format>
    <format dxfId="1000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999">
      <pivotArea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format>
    <format dxfId="998">
      <pivotArea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format>
    <format dxfId="997">
      <pivotArea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format>
    <format dxfId="996">
      <pivotArea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format>
    <format dxfId="995">
      <pivotArea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format>
    <format dxfId="994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993">
      <pivotArea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  <format dxfId="992">
      <pivotArea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format>
    <format dxfId="991">
      <pivotArea outline="0" fieldPosition="0">
        <references count="2">
          <reference field="4294967294" count="1" selected="0">
            <x v="4"/>
          </reference>
          <reference field="0" count="1" selected="0">
            <x v="2"/>
          </reference>
        </references>
      </pivotArea>
    </format>
    <format dxfId="990">
      <pivotArea outline="0" fieldPosition="0">
        <references count="2">
          <reference field="4294967294" count="1" selected="0">
            <x v="5"/>
          </reference>
          <reference field="0" count="1" selected="0">
            <x v="2"/>
          </reference>
        </references>
      </pivotArea>
    </format>
    <format dxfId="989">
      <pivotArea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format>
    <format dxfId="988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987">
      <pivotArea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format>
    <format dxfId="986">
      <pivotArea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format>
    <format dxfId="985">
      <pivotArea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format>
    <format dxfId="984">
      <pivotArea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format>
    <format dxfId="983">
      <pivotArea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format>
    <format dxfId="982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981">
      <pivotArea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format>
    <format dxfId="980">
      <pivotArea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format>
    <format dxfId="979">
      <pivotArea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format>
    <format dxfId="978">
      <pivotArea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format>
    <format dxfId="977">
      <pivotArea field="0" grandRow="1" outline="0" axis="axisRow" fieldPosition="0">
        <references count="1">
          <reference field="4294967294" count="1" selected="0">
            <x v="0"/>
          </reference>
        </references>
      </pivotArea>
    </format>
    <format dxfId="976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  <format dxfId="975">
      <pivotArea field="0" grandRow="1" outline="0" axis="axisRow" fieldPosition="0">
        <references count="1">
          <reference field="4294967294" count="1" selected="0">
            <x v="2"/>
          </reference>
        </references>
      </pivotArea>
    </format>
    <format dxfId="974">
      <pivotArea field="0" grandRow="1" outline="0" axis="axisRow" fieldPosition="0">
        <references count="1">
          <reference field="4294967294" count="1" selected="0">
            <x v="3"/>
          </reference>
        </references>
      </pivotArea>
    </format>
    <format dxfId="973">
      <pivotArea field="0" grandRow="1" outline="0" axis="axisRow" fieldPosition="0">
        <references count="1">
          <reference field="4294967294" count="1" selected="0">
            <x v="4"/>
          </reference>
        </references>
      </pivotArea>
    </format>
    <format dxfId="972">
      <pivotArea field="0" grandRow="1" outline="0" axis="axisRow" fieldPosition="0">
        <references count="1">
          <reference field="4294967294" count="1" selected="0">
            <x v="5"/>
          </reference>
        </references>
      </pivotArea>
    </format>
    <format dxfId="373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72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37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67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6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63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12">
      <pivotArea outline="0" fieldPosition="0">
        <references count="1">
          <reference field="4294967294" count="6" selected="0">
            <x v="6"/>
            <x v="7"/>
            <x v="8"/>
            <x v="9"/>
            <x v="10"/>
            <x v="11"/>
          </reference>
        </references>
      </pivotArea>
    </format>
    <format dxfId="261">
      <pivotArea outline="0" fieldPosition="0">
        <references count="1">
          <reference field="4294967294" count="1">
            <x v="5"/>
          </reference>
        </references>
      </pivotArea>
    </format>
    <format dxfId="209">
      <pivotArea outline="0" fieldPosition="0">
        <references count="1">
          <reference field="4294967294" count="1">
            <x v="4"/>
          </reference>
        </references>
      </pivotArea>
    </format>
    <format dxfId="157">
      <pivotArea outline="0" fieldPosition="0">
        <references count="1">
          <reference field="4294967294" count="1">
            <x v="3"/>
          </reference>
        </references>
      </pivotArea>
    </format>
    <format dxfId="105">
      <pivotArea outline="0" fieldPosition="0">
        <references count="1">
          <reference field="4294967294" count="1">
            <x v="2"/>
          </reference>
        </references>
      </pivotArea>
    </format>
    <format dxfId="53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I den här pivottabellen visas projektnamn och beräknade värden för alla poster i kalkylbladet PROJEKTPARAMETRAR. De har beräknats genom att multiplicera varaktigheten i timmar på kalkylbladet PROJEKTINFORMATIO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ametrar" displayName="Parametrar" ref="B5:I11" headerRowDxfId="971" dataDxfId="970">
  <autoFilter ref="B5:I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JEKTTYP" totalsRowLabel="Summa" dataDxfId="969" totalsRowDxfId="954"/>
    <tableColumn id="2" xr3:uid="{00000000-0010-0000-0000-000002000000}" name="KUNDANSVARIG" dataDxfId="968" totalsRowDxfId="955"/>
    <tableColumn id="3" xr3:uid="{00000000-0010-0000-0000-000003000000}" name="PROJEKTLEDARE" dataDxfId="967" totalsRowDxfId="956"/>
    <tableColumn id="4" xr3:uid="{00000000-0010-0000-0000-000004000000}" name="STRATEGIANSVARIG" dataDxfId="966" totalsRowDxfId="957"/>
    <tableColumn id="5" xr3:uid="{00000000-0010-0000-0000-000005000000}" name="DESIGNEXPERT" dataDxfId="965" totalsRowDxfId="958"/>
    <tableColumn id="6" xr3:uid="{00000000-0010-0000-0000-000006000000}" name="EVENEMANGSPERSONAL" dataDxfId="964" totalsRowDxfId="959"/>
    <tableColumn id="7" xr3:uid="{00000000-0010-0000-0000-000007000000}" name="ADMINISTRATIONSPERSONAL" dataDxfId="963" totalsRowDxfId="960"/>
    <tableColumn id="8" xr3:uid="{00000000-0010-0000-0000-000008000000}" name="Summa" totalsRowFunction="sum" dataDxfId="962" totalsRowDxfId="961">
      <calculatedColumnFormula>SUM(Parametrar[[#This Row],[KUNDANSVARIG]:[ADMINISTRATIONSPERSONAL]])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Ange projekttyp, procent för kundansvarig, projektledare, strategiansvarig, designexpert, evenemangspersonal och administrationspersonal. Summan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jektinformation" displayName="Projektinformation" ref="B4:W10" totalsRowCount="1" headerRowDxfId="1009" dataCellStyle="Normal">
  <tableColumns count="22">
    <tableColumn id="1" xr3:uid="{00000000-0010-0000-0100-000001000000}" name="PROJEKTNAMN" totalsRowLabel="SUMMA" totalsRowDxfId="953" dataCellStyle="Normal"/>
    <tableColumn id="2" xr3:uid="{00000000-0010-0000-0100-000002000000}" name="PROJEKTTYP" totalsRowDxfId="952" dataCellStyle="Normal"/>
    <tableColumn id="3" xr3:uid="{00000000-0010-0000-0100-000003000000}" name="BERÄKNAD START" dataDxfId="951" totalsRowDxfId="950" dataCellStyle="Normal"/>
    <tableColumn id="4" xr3:uid="{00000000-0010-0000-0100-000004000000}" name="BERÄKNAT SLUT" dataDxfId="949" totalsRowDxfId="948" dataCellStyle="Normal"/>
    <tableColumn id="7" xr3:uid="{00000000-0010-0000-0100-000007000000}" name="FAKTISK START" dataDxfId="947" totalsRowDxfId="946" dataCellStyle="Normal"/>
    <tableColumn id="8" xr3:uid="{00000000-0010-0000-0100-000008000000}" name="FAKTISKT SLUT" dataDxfId="945" totalsRowDxfId="944" dataCellStyle="Normal"/>
    <tableColumn id="5" xr3:uid="{00000000-0010-0000-0100-000005000000}" name="BERÄKNAT ARBETE" totalsRowFunction="sum" totalsRowDxfId="943" dataCellStyle="Normal"/>
    <tableColumn id="9" xr3:uid="{00000000-0010-0000-0100-000009000000}" name="FAKTISKT ARBETE" totalsRowFunction="sum" totalsRowDxfId="942" dataCellStyle="Normal"/>
    <tableColumn id="6" xr3:uid="{00000000-0010-0000-0100-000006000000}" name="BERÄKNAD VARAKTIGHET" totalsRowFunction="sum" dataDxfId="941" totalsRowDxfId="940" dataCellStyle="Normal">
      <calculatedColumnFormula>DAYS360(Projektinformation[[#This Row],[BERÄKNAD START]],Projektinformation[[#This Row],[BERÄKNAT SLUT]],FALSE)</calculatedColumnFormula>
    </tableColumn>
    <tableColumn id="10" xr3:uid="{00000000-0010-0000-0100-00000A000000}" name="FAKTISK VARAKTIGHET" totalsRowFunction="sum" dataDxfId="939" totalsRowDxfId="938" dataCellStyle="Normal">
      <calculatedColumnFormula>DAYS360(Projektinformation[[#This Row],[FAKTISK START]],Projektinformation[[#This Row],[FAKTISKT SLUT]],FALSE)</calculatedColumnFormula>
    </tableColumn>
    <tableColumn id="11" xr3:uid="{00000000-0010-0000-0100-00000B000000}" name="KUNDANSVARIG" dataDxfId="937" totalsRowDxfId="936" dataCellStyle="Normal">
      <calculatedColumnFormula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Row],[BERÄKNAT ARBETE]]</calculatedColumnFormula>
    </tableColumn>
    <tableColumn id="12" xr3:uid="{00000000-0010-0000-0100-00000C000000}" name="PROJEKTLEDARE" dataDxfId="935" totalsRowDxfId="934" dataCellStyle="Normal">
      <calculatedColumnFormula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Row],[BERÄKNAT ARBETE]]</calculatedColumnFormula>
    </tableColumn>
    <tableColumn id="13" xr3:uid="{00000000-0010-0000-0100-00000D000000}" name="STRATEGIANSVARIG" dataDxfId="933" totalsRowDxfId="932" dataCellStyle="Normal">
      <calculatedColumnFormula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Row],[BERÄKNAT ARBETE]]</calculatedColumnFormula>
    </tableColumn>
    <tableColumn id="14" xr3:uid="{00000000-0010-0000-0100-00000E000000}" name="DESIGNEXPERT" dataDxfId="931" totalsRowDxfId="930" dataCellStyle="Normal">
      <calculatedColumnFormula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Row],[BERÄKNAT ARBETE]]</calculatedColumnFormula>
    </tableColumn>
    <tableColumn id="15" xr3:uid="{00000000-0010-0000-0100-00000F000000}" name="EVENEMANGSPERSONAL" dataDxfId="929" totalsRowDxfId="928" dataCellStyle="Normal">
      <calculatedColumnFormula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Row],[BERÄKNAT ARBETE]]</calculatedColumnFormula>
    </tableColumn>
    <tableColumn id="16" xr3:uid="{00000000-0010-0000-0100-000010000000}" name="ADMINISTRATIONSPERSONAL" dataDxfId="927" totalsRowDxfId="926" dataCellStyle="Normal">
      <calculatedColumnFormula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Row],[BERÄKNAT ARBETE]]</calculatedColumnFormula>
    </tableColumn>
    <tableColumn id="17" xr3:uid="{00000000-0010-0000-0100-000011000000}" name="KUNDANSVARIG " dataDxfId="925" totalsRowDxfId="924" dataCellStyle="Normal">
      <calculatedColumnFormula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Row],[FAKTISKT ARBETE]]</calculatedColumnFormula>
    </tableColumn>
    <tableColumn id="18" xr3:uid="{00000000-0010-0000-0100-000012000000}" name="PROJEKTLEDARE " dataDxfId="923" totalsRowDxfId="922" dataCellStyle="Normal">
      <calculatedColumnFormula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Row],[FAKTISKT ARBETE]]</calculatedColumnFormula>
    </tableColumn>
    <tableColumn id="19" xr3:uid="{00000000-0010-0000-0100-000013000000}" name="STRATEGIANSVARIG " dataDxfId="921" totalsRowDxfId="920" dataCellStyle="Normal">
      <calculatedColumnFormula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Row],[FAKTISKT ARBETE]]</calculatedColumnFormula>
    </tableColumn>
    <tableColumn id="20" xr3:uid="{00000000-0010-0000-0100-000014000000}" name="DESIGNEXPERT " dataDxfId="919" totalsRowDxfId="918" dataCellStyle="Normal">
      <calculatedColumnFormula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Row],[FAKTISKT ARBETE]]</calculatedColumnFormula>
    </tableColumn>
    <tableColumn id="21" xr3:uid="{00000000-0010-0000-0100-000015000000}" name="EVENEMANGSPERSONAL " dataDxfId="917" totalsRowDxfId="916" dataCellStyle="Normal">
      <calculatedColumnFormula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Row],[FAKTISKT ARBETE]]</calculatedColumnFormula>
    </tableColumn>
    <tableColumn id="22" xr3:uid="{00000000-0010-0000-0100-000016000000}" name="ADMINISTRATIONSPERSONAL " dataDxfId="915" totalsRowDxfId="914" dataCellStyle="Normal">
      <calculatedColumnFormula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Row],[FAKTISKT ARBETE]]</calculatedColumn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Ange projektnamn, beräknade start- och slutdatum, faktiska start- och slutdatum, beräknat och faktiskt arbete, och välj projekttyp. Beräknad och faktisk varaktighet beräknas automatiskt"/>
    </ext>
  </extLst>
</table>
</file>

<file path=xl/theme/theme1.xml><?xml version="1.0" encoding="utf-8"?>
<a:theme xmlns:a="http://schemas.openxmlformats.org/drawingml/2006/main" name="MarketingProjectPlan">
  <a:themeElements>
    <a:clrScheme name="MarketingProjectPlan_colors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BE870E"/>
      </a:accent1>
      <a:accent2>
        <a:srgbClr val="1A86B6"/>
      </a:accent2>
      <a:accent3>
        <a:srgbClr val="5F781B"/>
      </a:accent3>
      <a:accent4>
        <a:srgbClr val="C45808"/>
      </a:accent4>
      <a:accent5>
        <a:srgbClr val="6B3489"/>
      </a:accent5>
      <a:accent6>
        <a:srgbClr val="C2344E"/>
      </a:accent6>
      <a:hlink>
        <a:srgbClr val="3778A9"/>
      </a:hlink>
      <a:folHlink>
        <a:srgbClr val="6B3489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2267-7996-4DFE-B69E-896B28477E48}">
  <sheetPr>
    <tabColor theme="9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93.28515625" customWidth="1"/>
    <col min="3" max="3" width="2.7109375" customWidth="1"/>
  </cols>
  <sheetData>
    <row r="1" spans="2:2" ht="23.25" customHeight="1" x14ac:dyDescent="0.25">
      <c r="B1" s="17" t="s">
        <v>0</v>
      </c>
    </row>
    <row r="2" spans="2:2" ht="33" customHeight="1" x14ac:dyDescent="0.2">
      <c r="B2" s="19" t="s">
        <v>1</v>
      </c>
    </row>
    <row r="3" spans="2:2" ht="33" customHeight="1" x14ac:dyDescent="0.2">
      <c r="B3" s="19" t="s">
        <v>2</v>
      </c>
    </row>
    <row r="4" spans="2:2" ht="18" customHeight="1" x14ac:dyDescent="0.2">
      <c r="B4" s="19" t="s">
        <v>3</v>
      </c>
    </row>
    <row r="5" spans="2:2" ht="22.5" customHeight="1" x14ac:dyDescent="0.2">
      <c r="B5" s="21" t="s">
        <v>4</v>
      </c>
    </row>
    <row r="6" spans="2:2" ht="59.25" customHeight="1" x14ac:dyDescent="0.2">
      <c r="B6" s="20" t="s">
        <v>5</v>
      </c>
    </row>
    <row r="7" spans="2:2" ht="29.25" customHeight="1" x14ac:dyDescent="0.2">
      <c r="B7" s="20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autoPageBreaks="0" fitToPage="1"/>
  </sheetPr>
  <dimension ref="A1:I43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32.85546875" style="5" customWidth="1"/>
    <col min="3" max="3" width="21.42578125" style="5" customWidth="1"/>
    <col min="4" max="4" width="20.85546875" style="5" bestFit="1" customWidth="1"/>
    <col min="5" max="5" width="22.42578125" style="5" customWidth="1"/>
    <col min="6" max="6" width="21" style="5" bestFit="1" customWidth="1"/>
    <col min="7" max="7" width="24.85546875" style="5" bestFit="1" customWidth="1"/>
    <col min="8" max="8" width="29.85546875" style="5" bestFit="1" customWidth="1"/>
    <col min="9" max="9" width="16" style="5" customWidth="1"/>
    <col min="10" max="10" width="2.7109375" style="5" customWidth="1"/>
    <col min="11" max="16384" width="9.140625" style="5"/>
  </cols>
  <sheetData>
    <row r="1" spans="1:9" ht="35.450000000000003" customHeight="1" x14ac:dyDescent="0.35">
      <c r="A1" s="11" t="s">
        <v>6</v>
      </c>
      <c r="B1" s="2" t="s">
        <v>13</v>
      </c>
      <c r="C1" s="2"/>
      <c r="D1" s="2"/>
      <c r="E1" s="2"/>
      <c r="F1" s="2"/>
      <c r="G1" s="2"/>
      <c r="H1" s="2"/>
      <c r="I1" s="2"/>
    </row>
    <row r="2" spans="1:9" ht="19.5" x14ac:dyDescent="0.25">
      <c r="A2" s="11" t="s">
        <v>7</v>
      </c>
      <c r="B2" s="3" t="s">
        <v>14</v>
      </c>
      <c r="C2" s="3"/>
      <c r="D2" s="3"/>
      <c r="E2" s="3"/>
      <c r="F2" s="3"/>
      <c r="G2" s="3"/>
      <c r="H2" s="3"/>
      <c r="I2" s="3"/>
    </row>
    <row r="3" spans="1:9" ht="15" x14ac:dyDescent="0.2">
      <c r="A3" s="11" t="s">
        <v>8</v>
      </c>
      <c r="B3" s="4" t="str">
        <f>B1&amp;" , Konfidentiellt"</f>
        <v>Företagets namn , Konfidentiellt</v>
      </c>
      <c r="C3" s="4"/>
      <c r="D3" s="4"/>
      <c r="E3" s="4"/>
      <c r="F3" s="4"/>
      <c r="G3" s="4"/>
      <c r="H3" s="4"/>
      <c r="I3" s="4"/>
    </row>
    <row r="4" spans="1:9" ht="28.5" customHeight="1" x14ac:dyDescent="0.2">
      <c r="A4" s="11" t="s">
        <v>9</v>
      </c>
      <c r="B4" s="8" t="s">
        <v>15</v>
      </c>
    </row>
    <row r="5" spans="1:9" x14ac:dyDescent="0.2">
      <c r="A5" s="11" t="s">
        <v>10</v>
      </c>
      <c r="B5" s="9" t="s">
        <v>16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34</v>
      </c>
      <c r="H5" s="9" t="s">
        <v>35</v>
      </c>
      <c r="I5" s="9" t="s">
        <v>36</v>
      </c>
    </row>
    <row r="6" spans="1:9" x14ac:dyDescent="0.2">
      <c r="B6" s="5" t="s">
        <v>17</v>
      </c>
      <c r="C6" s="6">
        <v>0.2</v>
      </c>
      <c r="D6" s="6">
        <v>0.1</v>
      </c>
      <c r="E6" s="6">
        <v>0.6</v>
      </c>
      <c r="F6" s="6">
        <v>0</v>
      </c>
      <c r="G6" s="6">
        <v>0</v>
      </c>
      <c r="H6" s="6">
        <v>0.1</v>
      </c>
      <c r="I6" s="7">
        <f>SUM(Parametrar[[#This Row],[KUNDANSVARIG]:[ADMINISTRATIONSPERSONAL]])</f>
        <v>1</v>
      </c>
    </row>
    <row r="7" spans="1:9" x14ac:dyDescent="0.2">
      <c r="B7" s="5" t="s">
        <v>18</v>
      </c>
      <c r="C7" s="6">
        <v>0.2</v>
      </c>
      <c r="D7" s="6">
        <v>0.5</v>
      </c>
      <c r="E7" s="6">
        <v>0.1</v>
      </c>
      <c r="F7" s="6">
        <v>0.1</v>
      </c>
      <c r="G7" s="6">
        <v>0</v>
      </c>
      <c r="H7" s="6">
        <v>0.1</v>
      </c>
      <c r="I7" s="7">
        <f>SUM(Parametrar[[#This Row],[KUNDANSVARIG]:[ADMINISTRATIONSPERSONAL]])</f>
        <v>0.99999999999999989</v>
      </c>
    </row>
    <row r="8" spans="1:9" x14ac:dyDescent="0.2">
      <c r="B8" s="5" t="s">
        <v>19</v>
      </c>
      <c r="C8" s="6">
        <v>0.2</v>
      </c>
      <c r="D8" s="6">
        <v>0.2</v>
      </c>
      <c r="E8" s="6">
        <v>0</v>
      </c>
      <c r="F8" s="6">
        <v>0.5</v>
      </c>
      <c r="G8" s="6">
        <v>0</v>
      </c>
      <c r="H8" s="6">
        <v>0.1</v>
      </c>
      <c r="I8" s="7">
        <f>SUM(Parametrar[[#This Row],[KUNDANSVARIG]:[ADMINISTRATIONSPERSONAL]])</f>
        <v>1</v>
      </c>
    </row>
    <row r="9" spans="1:9" x14ac:dyDescent="0.2">
      <c r="B9" s="5" t="s">
        <v>20</v>
      </c>
      <c r="C9" s="6">
        <v>0.2</v>
      </c>
      <c r="D9" s="6">
        <v>0.6</v>
      </c>
      <c r="E9" s="6">
        <v>0</v>
      </c>
      <c r="F9" s="6">
        <v>0</v>
      </c>
      <c r="G9" s="6">
        <v>0.1</v>
      </c>
      <c r="H9" s="6">
        <v>0.1</v>
      </c>
      <c r="I9" s="7">
        <f>SUM(Parametrar[[#This Row],[KUNDANSVARIG]:[ADMINISTRATIONSPERSONAL]])</f>
        <v>1</v>
      </c>
    </row>
    <row r="10" spans="1:9" x14ac:dyDescent="0.2">
      <c r="B10" s="5" t="s">
        <v>21</v>
      </c>
      <c r="C10" s="6">
        <v>0.2</v>
      </c>
      <c r="D10" s="6">
        <v>0.1</v>
      </c>
      <c r="E10" s="6">
        <v>0</v>
      </c>
      <c r="F10" s="6">
        <v>0</v>
      </c>
      <c r="G10" s="6">
        <v>0.6</v>
      </c>
      <c r="H10" s="6">
        <v>0.1</v>
      </c>
      <c r="I10" s="7">
        <f>SUM(Parametrar[[#This Row],[KUNDANSVARIG]:[ADMINISTRATIONSPERSONAL]])</f>
        <v>1</v>
      </c>
    </row>
    <row r="11" spans="1:9" x14ac:dyDescent="0.2">
      <c r="B11" s="5" t="s">
        <v>22</v>
      </c>
      <c r="C11" s="6">
        <v>0.2</v>
      </c>
      <c r="D11" s="6">
        <v>0.2</v>
      </c>
      <c r="E11" s="6">
        <v>0.2</v>
      </c>
      <c r="F11" s="6">
        <v>0.2</v>
      </c>
      <c r="G11" s="6">
        <v>0</v>
      </c>
      <c r="H11" s="6">
        <v>0.2</v>
      </c>
      <c r="I11" s="7">
        <f>SUM(Parametrar[[#This Row],[KUNDANSVARIG]:[ADMINISTRATIONSPERSONAL]])</f>
        <v>1</v>
      </c>
    </row>
    <row r="12" spans="1:9" x14ac:dyDescent="0.2">
      <c r="A12" s="11" t="s">
        <v>11</v>
      </c>
      <c r="B12" s="5" t="s">
        <v>23</v>
      </c>
      <c r="C12" s="24">
        <v>180</v>
      </c>
      <c r="D12" s="24">
        <v>120</v>
      </c>
      <c r="E12" s="24">
        <v>150</v>
      </c>
      <c r="F12" s="24">
        <v>100</v>
      </c>
      <c r="G12" s="24">
        <v>80</v>
      </c>
      <c r="H12" s="24">
        <v>60</v>
      </c>
      <c r="I12" s="6"/>
    </row>
    <row r="14" spans="1:9" x14ac:dyDescent="0.2">
      <c r="A14" s="11" t="s">
        <v>12</v>
      </c>
      <c r="F14" s="1" t="s">
        <v>33</v>
      </c>
    </row>
    <row r="15" spans="1:9" x14ac:dyDescent="0.2">
      <c r="B15" s="11"/>
      <c r="C15" s="11" t="s">
        <v>29</v>
      </c>
      <c r="D15" s="11" t="s">
        <v>30</v>
      </c>
      <c r="E15" s="11" t="s">
        <v>31</v>
      </c>
      <c r="F15" s="11" t="s">
        <v>32</v>
      </c>
      <c r="G15" s="11" t="s">
        <v>34</v>
      </c>
      <c r="H15" s="11" t="s">
        <v>35</v>
      </c>
    </row>
    <row r="16" spans="1:9" x14ac:dyDescent="0.2">
      <c r="B16" s="11" t="s">
        <v>24</v>
      </c>
      <c r="C16" s="25">
        <f>SUBTOTAL(109,Projektinformation[KUNDANSVARIG])</f>
        <v>54000</v>
      </c>
      <c r="D16" s="25">
        <f>SUBTOTAL(109,Projektinformation[PROJEKTLEDARE])</f>
        <v>52200</v>
      </c>
      <c r="E16" s="25">
        <f>SUBTOTAL(109,Projektinformation[STRATEGIANSVARIG])</f>
        <v>24000</v>
      </c>
      <c r="F16" s="25">
        <f>SUBTOTAL(109,Projektinformation[DESIGNEXPERT])</f>
        <v>29000</v>
      </c>
      <c r="G16" s="25">
        <f>SUBTOTAL(109,Projektinformation[EVENEMANGSPERSONAL])</f>
        <v>13200</v>
      </c>
      <c r="H16" s="25">
        <f>SUBTOTAL(109,Projektinformation[ADMINISTRATIONSPERSONAL])</f>
        <v>9000</v>
      </c>
    </row>
    <row r="17" spans="2:9" x14ac:dyDescent="0.2">
      <c r="B17" s="11" t="s">
        <v>25</v>
      </c>
      <c r="C17" s="25">
        <f>SUBTOTAL(109,Projektinformation[[KUNDANSVARIG ]])</f>
        <v>54360</v>
      </c>
      <c r="D17" s="25">
        <f>SUBTOTAL(109,Projektinformation[[PROJEKTLEDARE ]])</f>
        <v>51540</v>
      </c>
      <c r="E17" s="25">
        <f>SUBTOTAL(109,Projektinformation[[STRATEGIANSVARIG ]])</f>
        <v>25650</v>
      </c>
      <c r="F17" s="25">
        <f>SUBTOTAL(109,Projektinformation[[DESIGNEXPERT ]])</f>
        <v>28900</v>
      </c>
      <c r="G17" s="25">
        <f>SUBTOTAL(109,Projektinformation[[EVENEMANGSPERSONAL ]])</f>
        <v>13400</v>
      </c>
      <c r="H17" s="25">
        <f>SUBTOTAL(109,Projektinformation[[ADMINISTRATIONSPERSONAL ]])</f>
        <v>9060</v>
      </c>
    </row>
    <row r="18" spans="2:9" x14ac:dyDescent="0.2">
      <c r="B18" s="11" t="s">
        <v>26</v>
      </c>
      <c r="C18" s="12">
        <f>C16/$C$12</f>
        <v>300</v>
      </c>
      <c r="D18" s="12">
        <f t="shared" ref="D18:H18" si="0">D16/$C$12</f>
        <v>290</v>
      </c>
      <c r="E18" s="12">
        <f t="shared" si="0"/>
        <v>133.33333333333334</v>
      </c>
      <c r="F18" s="12">
        <f t="shared" si="0"/>
        <v>161.11111111111111</v>
      </c>
      <c r="G18" s="12">
        <f t="shared" si="0"/>
        <v>73.333333333333329</v>
      </c>
      <c r="H18" s="12">
        <f t="shared" si="0"/>
        <v>50</v>
      </c>
    </row>
    <row r="19" spans="2:9" x14ac:dyDescent="0.2">
      <c r="B19" s="11" t="s">
        <v>27</v>
      </c>
      <c r="C19" s="12">
        <f>C17/$C$12</f>
        <v>302</v>
      </c>
      <c r="D19" s="12">
        <f>D17/$C$12</f>
        <v>286.33333333333331</v>
      </c>
      <c r="E19" s="12">
        <f>E17/$C$12</f>
        <v>142.5</v>
      </c>
      <c r="F19" s="12">
        <f>F17/$C$12</f>
        <v>160.55555555555554</v>
      </c>
      <c r="G19" s="12">
        <f>G17/$C$12</f>
        <v>74.444444444444443</v>
      </c>
      <c r="H19" s="12">
        <f>H17/$C$12</f>
        <v>50.333333333333336</v>
      </c>
    </row>
    <row r="20" spans="2:9" x14ac:dyDescent="0.2">
      <c r="F20" s="11"/>
      <c r="G20" s="11"/>
      <c r="H20" s="11"/>
      <c r="I20" s="11"/>
    </row>
    <row r="21" spans="2:9" x14ac:dyDescent="0.2">
      <c r="F21" s="11"/>
      <c r="G21" s="11"/>
      <c r="H21" s="11"/>
      <c r="I21" s="11"/>
    </row>
    <row r="22" spans="2:9" x14ac:dyDescent="0.2">
      <c r="F22" s="11"/>
      <c r="G22" s="11"/>
      <c r="H22" s="11"/>
      <c r="I22" s="11"/>
    </row>
    <row r="23" spans="2:9" x14ac:dyDescent="0.2">
      <c r="F23" s="11"/>
      <c r="G23" s="11"/>
      <c r="H23" s="11"/>
      <c r="I23" s="11"/>
    </row>
    <row r="24" spans="2:9" x14ac:dyDescent="0.2">
      <c r="B24" s="28" t="s">
        <v>28</v>
      </c>
      <c r="C24" s="28"/>
      <c r="D24" s="28"/>
      <c r="F24" s="11"/>
      <c r="G24" s="11"/>
      <c r="H24" s="11"/>
      <c r="I24" s="11"/>
    </row>
    <row r="25" spans="2:9" x14ac:dyDescent="0.2">
      <c r="B25" s="28"/>
      <c r="C25" s="28"/>
      <c r="D25" s="28"/>
      <c r="F25" s="11"/>
      <c r="G25" s="11"/>
      <c r="H25" s="11"/>
      <c r="I25" s="11"/>
    </row>
    <row r="26" spans="2:9" x14ac:dyDescent="0.2">
      <c r="B26" s="28"/>
      <c r="C26" s="28"/>
      <c r="D26" s="28"/>
      <c r="F26" s="11"/>
      <c r="G26" s="11"/>
      <c r="H26" s="11"/>
      <c r="I26" s="11"/>
    </row>
    <row r="27" spans="2:9" x14ac:dyDescent="0.2">
      <c r="B27" s="28"/>
      <c r="C27" s="28"/>
      <c r="D27" s="28"/>
      <c r="F27" s="11"/>
      <c r="G27" s="11"/>
      <c r="H27" s="11"/>
      <c r="I27" s="11"/>
    </row>
    <row r="28" spans="2:9" x14ac:dyDescent="0.2">
      <c r="B28" s="28"/>
      <c r="C28" s="28"/>
      <c r="D28" s="28"/>
      <c r="F28" s="11"/>
      <c r="G28" s="11"/>
      <c r="H28" s="11"/>
      <c r="I28" s="11"/>
    </row>
    <row r="29" spans="2:9" x14ac:dyDescent="0.2">
      <c r="B29" s="28"/>
      <c r="C29" s="28"/>
      <c r="D29" s="28"/>
      <c r="F29" s="11"/>
      <c r="G29" s="11"/>
      <c r="H29" s="11"/>
      <c r="I29" s="11"/>
    </row>
    <row r="30" spans="2:9" x14ac:dyDescent="0.2">
      <c r="B30" s="28"/>
      <c r="C30" s="28"/>
      <c r="D30" s="28"/>
      <c r="F30" s="11"/>
      <c r="G30" s="11"/>
      <c r="H30" s="11"/>
      <c r="I30" s="11"/>
    </row>
    <row r="31" spans="2:9" x14ac:dyDescent="0.2">
      <c r="B31" s="28"/>
      <c r="C31" s="28"/>
      <c r="D31" s="28"/>
      <c r="F31" s="11"/>
      <c r="G31" s="11"/>
      <c r="H31" s="11"/>
      <c r="I31" s="11"/>
    </row>
    <row r="32" spans="2:9" x14ac:dyDescent="0.2">
      <c r="B32" s="28"/>
      <c r="C32" s="28"/>
      <c r="D32" s="28"/>
      <c r="F32" s="11"/>
      <c r="G32" s="11"/>
      <c r="H32" s="11"/>
      <c r="I32" s="11"/>
    </row>
    <row r="33" spans="2:9" x14ac:dyDescent="0.2">
      <c r="B33" s="28"/>
      <c r="C33" s="28"/>
      <c r="D33" s="28"/>
      <c r="F33" s="11"/>
      <c r="G33" s="11"/>
      <c r="H33" s="11"/>
      <c r="I33" s="11"/>
    </row>
    <row r="34" spans="2:9" x14ac:dyDescent="0.2">
      <c r="B34" s="28"/>
      <c r="C34" s="28"/>
      <c r="D34" s="28"/>
      <c r="F34" s="11"/>
      <c r="G34" s="11"/>
      <c r="H34" s="11"/>
      <c r="I34" s="11"/>
    </row>
    <row r="35" spans="2:9" x14ac:dyDescent="0.2">
      <c r="B35" s="28"/>
      <c r="C35" s="28"/>
      <c r="D35" s="28"/>
      <c r="F35" s="11"/>
      <c r="G35" s="11"/>
      <c r="H35" s="11"/>
      <c r="I35" s="11"/>
    </row>
    <row r="36" spans="2:9" x14ac:dyDescent="0.2">
      <c r="B36" s="28"/>
      <c r="C36" s="28"/>
      <c r="D36" s="28"/>
      <c r="F36" s="11"/>
      <c r="G36" s="11"/>
      <c r="H36" s="11"/>
      <c r="I36" s="11"/>
    </row>
    <row r="37" spans="2:9" x14ac:dyDescent="0.2">
      <c r="B37" s="28"/>
      <c r="C37" s="28"/>
      <c r="D37" s="28"/>
      <c r="F37" s="11"/>
      <c r="G37" s="11"/>
      <c r="H37" s="11"/>
      <c r="I37" s="11"/>
    </row>
    <row r="38" spans="2:9" x14ac:dyDescent="0.2">
      <c r="B38" s="28"/>
      <c r="C38" s="28"/>
      <c r="D38" s="28"/>
      <c r="F38" s="11"/>
      <c r="G38" s="11"/>
      <c r="H38" s="11"/>
      <c r="I38" s="11"/>
    </row>
    <row r="39" spans="2:9" x14ac:dyDescent="0.2">
      <c r="B39" s="28"/>
      <c r="C39" s="28"/>
      <c r="D39" s="28"/>
      <c r="F39" s="11"/>
      <c r="G39" s="11"/>
      <c r="H39" s="11"/>
      <c r="I39" s="11"/>
    </row>
    <row r="40" spans="2:9" x14ac:dyDescent="0.2">
      <c r="B40" s="28"/>
      <c r="C40" s="28"/>
      <c r="D40" s="28"/>
      <c r="F40" s="11"/>
      <c r="G40" s="11"/>
      <c r="H40" s="11"/>
      <c r="I40" s="11"/>
    </row>
    <row r="41" spans="2:9" x14ac:dyDescent="0.2">
      <c r="B41" s="28"/>
      <c r="C41" s="28"/>
      <c r="D41" s="28"/>
      <c r="F41" s="11"/>
      <c r="G41" s="11"/>
      <c r="H41" s="11"/>
      <c r="I41" s="11"/>
    </row>
    <row r="42" spans="2:9" x14ac:dyDescent="0.2">
      <c r="B42" s="28"/>
      <c r="C42" s="28"/>
      <c r="D42" s="28"/>
      <c r="F42" s="11"/>
      <c r="G42" s="11"/>
      <c r="H42" s="11"/>
      <c r="I42" s="11"/>
    </row>
    <row r="43" spans="2:9" x14ac:dyDescent="0.2">
      <c r="B43" s="28"/>
      <c r="C43" s="28"/>
      <c r="D43" s="28"/>
      <c r="F43" s="11"/>
      <c r="G43" s="11"/>
      <c r="H43" s="11"/>
      <c r="I43" s="11"/>
    </row>
  </sheetData>
  <mergeCells count="1">
    <mergeCell ref="B24:D43"/>
  </mergeCells>
  <printOptions horizontalCentered="1"/>
  <pageMargins left="0.4" right="0.4" top="0.4" bottom="0.4" header="0.3" footer="0.3"/>
  <pageSetup paperSize="9" orientation="landscape" horizontalDpi="4294967293" verticalDpi="4294967295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A1:W10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25.5703125" style="1" customWidth="1"/>
    <col min="3" max="3" width="34.7109375" style="1" customWidth="1"/>
    <col min="4" max="7" width="11.85546875" style="1" customWidth="1"/>
    <col min="8" max="8" width="11.140625" style="1" bestFit="1" customWidth="1"/>
    <col min="9" max="9" width="9.5703125" style="1" bestFit="1" customWidth="1"/>
    <col min="10" max="11" width="13.7109375" style="1" bestFit="1" customWidth="1"/>
    <col min="12" max="12" width="15.5703125" style="1" hidden="1" customWidth="1"/>
    <col min="13" max="13" width="16" style="1" hidden="1" customWidth="1"/>
    <col min="14" max="14" width="19" style="1" hidden="1" customWidth="1"/>
    <col min="15" max="15" width="15" style="1" hidden="1" customWidth="1"/>
    <col min="16" max="16" width="22.5703125" style="1" hidden="1" customWidth="1"/>
    <col min="17" max="17" width="27.42578125" style="1" hidden="1" customWidth="1"/>
    <col min="18" max="18" width="15.28515625" style="1" hidden="1" customWidth="1"/>
    <col min="19" max="19" width="16.140625" style="1" hidden="1" customWidth="1"/>
    <col min="20" max="20" width="18.5703125" style="1" hidden="1" customWidth="1"/>
    <col min="21" max="21" width="15.140625" style="1" hidden="1" customWidth="1"/>
    <col min="22" max="22" width="22.7109375" style="1" hidden="1" customWidth="1"/>
    <col min="23" max="23" width="27.28515625" style="1" hidden="1" customWidth="1"/>
    <col min="24" max="24" width="2.7109375" style="1" customWidth="1"/>
    <col min="25" max="16384" width="9.140625" style="1"/>
  </cols>
  <sheetData>
    <row r="1" spans="1:23" ht="35.450000000000003" customHeight="1" x14ac:dyDescent="0.35">
      <c r="A1" s="11" t="s">
        <v>37</v>
      </c>
      <c r="B1" s="2" t="str">
        <f>PROJEKTPARAMETRAR!B1</f>
        <v>Företagets namn</v>
      </c>
      <c r="C1" s="2"/>
      <c r="D1" s="2"/>
      <c r="E1" s="2"/>
      <c r="F1" s="2"/>
      <c r="G1" s="2"/>
      <c r="H1" s="2"/>
      <c r="I1" s="2"/>
      <c r="J1" s="2"/>
      <c r="K1" s="2"/>
    </row>
    <row r="2" spans="1:23" ht="19.5" x14ac:dyDescent="0.25">
      <c r="A2" s="11" t="s">
        <v>7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</row>
    <row r="3" spans="1:23" s="15" customFormat="1" ht="29.25" customHeight="1" x14ac:dyDescent="0.2">
      <c r="A3" s="18" t="s">
        <v>8</v>
      </c>
      <c r="B3" s="16" t="str">
        <f>PROJEKTPARAMETRAR!B3</f>
        <v>Företagets namn , Konfidentiellt</v>
      </c>
      <c r="C3" s="16"/>
      <c r="D3" s="16"/>
      <c r="E3" s="16"/>
      <c r="F3" s="16"/>
      <c r="G3" s="16"/>
      <c r="H3" s="16"/>
      <c r="I3" s="16"/>
      <c r="J3" s="16"/>
      <c r="K3" s="16"/>
    </row>
    <row r="4" spans="1:23" ht="25.5" customHeight="1" x14ac:dyDescent="0.2">
      <c r="A4" s="22" t="s">
        <v>38</v>
      </c>
      <c r="B4" s="13" t="s">
        <v>39</v>
      </c>
      <c r="C4" s="13" t="s">
        <v>16</v>
      </c>
      <c r="D4" s="13" t="s">
        <v>46</v>
      </c>
      <c r="E4" s="13" t="s">
        <v>47</v>
      </c>
      <c r="F4" s="13" t="s">
        <v>48</v>
      </c>
      <c r="G4" s="13" t="s">
        <v>49</v>
      </c>
      <c r="H4" s="13" t="s">
        <v>50</v>
      </c>
      <c r="I4" s="13" t="s">
        <v>51</v>
      </c>
      <c r="J4" s="13" t="s">
        <v>52</v>
      </c>
      <c r="K4" s="13" t="s">
        <v>53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34</v>
      </c>
      <c r="Q4" s="13" t="s">
        <v>35</v>
      </c>
      <c r="R4" s="13" t="s">
        <v>54</v>
      </c>
      <c r="S4" s="13" t="s">
        <v>55</v>
      </c>
      <c r="T4" s="13" t="s">
        <v>56</v>
      </c>
      <c r="U4" s="13" t="s">
        <v>57</v>
      </c>
      <c r="V4" s="13" t="s">
        <v>58</v>
      </c>
      <c r="W4" s="13" t="s">
        <v>59</v>
      </c>
    </row>
    <row r="5" spans="1:23" x14ac:dyDescent="0.2">
      <c r="B5" t="s">
        <v>40</v>
      </c>
      <c r="C5" t="s">
        <v>17</v>
      </c>
      <c r="D5" s="14">
        <f ca="1">DATE(YEAR(TODAY()),6,9)</f>
        <v>43625</v>
      </c>
      <c r="E5" s="14">
        <f ca="1">DATE(YEAR(TODAY()),8,7)</f>
        <v>43684</v>
      </c>
      <c r="F5" s="14">
        <f ca="1">DATE(YEAR(TODAY()),6,29)</f>
        <v>43645</v>
      </c>
      <c r="G5" s="14">
        <f ca="1">DATE(YEAR(TODAY()),9,3)</f>
        <v>43711</v>
      </c>
      <c r="H5">
        <v>200</v>
      </c>
      <c r="I5">
        <v>220</v>
      </c>
      <c r="J5">
        <f ca="1">DAYS360(Projektinformation[[#This Row],[BERÄKNAD START]],Projektinformation[[#This Row],[BERÄKNAT SLUT]],FALSE)</f>
        <v>58</v>
      </c>
      <c r="K5">
        <f ca="1">DAYS360(Projektinformation[[#This Row],[FAKTISK START]],Projektinformation[[#This Row],[FAKTISKT SLUT]],FALSE)</f>
        <v>64</v>
      </c>
      <c r="L5" s="26">
        <f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Row],[BERÄKNAT ARBETE]]</f>
        <v>7200</v>
      </c>
      <c r="M5" s="26">
        <f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Row],[BERÄKNAT ARBETE]]</f>
        <v>2400</v>
      </c>
      <c r="N5" s="26">
        <f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Row],[BERÄKNAT ARBETE]]</f>
        <v>18000</v>
      </c>
      <c r="O5" s="26">
        <f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Row],[BERÄKNAT ARBETE]]</f>
        <v>0</v>
      </c>
      <c r="P5" s="26">
        <f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Row],[BERÄKNAT ARBETE]]</f>
        <v>0</v>
      </c>
      <c r="Q5" s="26">
        <f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Row],[BERÄKNAT ARBETE]]</f>
        <v>1200</v>
      </c>
      <c r="R5" s="26">
        <f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Row],[FAKTISKT ARBETE]]</f>
        <v>7920</v>
      </c>
      <c r="S5" s="26">
        <f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Row],[FAKTISKT ARBETE]]</f>
        <v>2640</v>
      </c>
      <c r="T5" s="26">
        <f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Row],[FAKTISKT ARBETE]]</f>
        <v>19800</v>
      </c>
      <c r="U5" s="26">
        <f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Row],[FAKTISKT ARBETE]]</f>
        <v>0</v>
      </c>
      <c r="V5" s="26">
        <f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Row],[FAKTISKT ARBETE]]</f>
        <v>0</v>
      </c>
      <c r="W5" s="26">
        <f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Row],[FAKTISKT ARBETE]]</f>
        <v>1320</v>
      </c>
    </row>
    <row r="6" spans="1:23" x14ac:dyDescent="0.2">
      <c r="B6" t="s">
        <v>41</v>
      </c>
      <c r="C6" t="s">
        <v>18</v>
      </c>
      <c r="D6" s="14">
        <f ca="1">DATE(YEAR(TODAY())+1,6,25)</f>
        <v>44007</v>
      </c>
      <c r="E6" s="14">
        <f ca="1">DATE(YEAR(TODAY())+1,7,27)</f>
        <v>44039</v>
      </c>
      <c r="F6" s="14">
        <f ca="1">DATE(YEAR(TODAY()),7,15)</f>
        <v>43661</v>
      </c>
      <c r="G6" s="14">
        <f ca="1">DATE(YEAR(TODAY())+1,8,25)</f>
        <v>44068</v>
      </c>
      <c r="H6">
        <v>400</v>
      </c>
      <c r="I6">
        <v>390</v>
      </c>
      <c r="J6">
        <f ca="1">DAYS360(Projektinformation[[#This Row],[BERÄKNAD START]],Projektinformation[[#This Row],[BERÄKNAT SLUT]],FALSE)</f>
        <v>32</v>
      </c>
      <c r="K6">
        <f ca="1">DAYS360(Projektinformation[[#This Row],[FAKTISK START]],Projektinformation[[#This Row],[FAKTISKT SLUT]],FALSE)</f>
        <v>400</v>
      </c>
      <c r="L6" s="26">
        <f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Row],[BERÄKNAT ARBETE]]</f>
        <v>14400</v>
      </c>
      <c r="M6" s="26">
        <f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Row],[BERÄKNAT ARBETE]]</f>
        <v>24000</v>
      </c>
      <c r="N6" s="26">
        <f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Row],[BERÄKNAT ARBETE]]</f>
        <v>6000</v>
      </c>
      <c r="O6" s="26">
        <f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Row],[BERÄKNAT ARBETE]]</f>
        <v>4000</v>
      </c>
      <c r="P6" s="26">
        <f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Row],[BERÄKNAT ARBETE]]</f>
        <v>0</v>
      </c>
      <c r="Q6" s="26">
        <f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Row],[BERÄKNAT ARBETE]]</f>
        <v>2400</v>
      </c>
      <c r="R6" s="26">
        <f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Row],[FAKTISKT ARBETE]]</f>
        <v>14040</v>
      </c>
      <c r="S6" s="26">
        <f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Row],[FAKTISKT ARBETE]]</f>
        <v>23400</v>
      </c>
      <c r="T6" s="26">
        <f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Row],[FAKTISKT ARBETE]]</f>
        <v>5850</v>
      </c>
      <c r="U6" s="26">
        <f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Row],[FAKTISKT ARBETE]]</f>
        <v>3900</v>
      </c>
      <c r="V6" s="26">
        <f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Row],[FAKTISKT ARBETE]]</f>
        <v>0</v>
      </c>
      <c r="W6" s="26">
        <f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Row],[FAKTISKT ARBETE]]</f>
        <v>2340</v>
      </c>
    </row>
    <row r="7" spans="1:23" x14ac:dyDescent="0.2">
      <c r="B7" t="s">
        <v>42</v>
      </c>
      <c r="C7" t="s">
        <v>19</v>
      </c>
      <c r="D7" s="14">
        <f ca="1">DATE(YEAR(TODAY())+2,7,12)</f>
        <v>44389</v>
      </c>
      <c r="E7" s="14">
        <f ca="1">DATE(YEAR(TODAY())+2,9,19)</f>
        <v>44458</v>
      </c>
      <c r="F7" s="14">
        <f ca="1">DATE(YEAR(TODAY())+6,8,7)</f>
        <v>45876</v>
      </c>
      <c r="G7" s="14">
        <f ca="1">DATE(YEAR(TODAY())+6,10,10)</f>
        <v>45940</v>
      </c>
      <c r="H7">
        <v>500</v>
      </c>
      <c r="I7">
        <v>500</v>
      </c>
      <c r="J7">
        <f ca="1">DAYS360(Projektinformation[[#This Row],[BERÄKNAD START]],Projektinformation[[#This Row],[BERÄKNAT SLUT]],FALSE)</f>
        <v>67</v>
      </c>
      <c r="K7">
        <f ca="1">DAYS360(Projektinformation[[#This Row],[FAKTISK START]],Projektinformation[[#This Row],[FAKTISKT SLUT]],FALSE)</f>
        <v>63</v>
      </c>
      <c r="L7" s="26">
        <f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Row],[BERÄKNAT ARBETE]]</f>
        <v>18000</v>
      </c>
      <c r="M7" s="26">
        <f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Row],[BERÄKNAT ARBETE]]</f>
        <v>12000</v>
      </c>
      <c r="N7" s="26">
        <f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Row],[BERÄKNAT ARBETE]]</f>
        <v>0</v>
      </c>
      <c r="O7" s="26">
        <f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Row],[BERÄKNAT ARBETE]]</f>
        <v>25000</v>
      </c>
      <c r="P7" s="26">
        <f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Row],[BERÄKNAT ARBETE]]</f>
        <v>0</v>
      </c>
      <c r="Q7" s="26">
        <f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Row],[BERÄKNAT ARBETE]]</f>
        <v>3000</v>
      </c>
      <c r="R7" s="26">
        <f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Row],[FAKTISKT ARBETE]]</f>
        <v>18000</v>
      </c>
      <c r="S7" s="26">
        <f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Row],[FAKTISKT ARBETE]]</f>
        <v>12000</v>
      </c>
      <c r="T7" s="26">
        <f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Row],[FAKTISKT ARBETE]]</f>
        <v>0</v>
      </c>
      <c r="U7" s="26">
        <f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Row],[FAKTISKT ARBETE]]</f>
        <v>25000</v>
      </c>
      <c r="V7" s="26">
        <f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Row],[FAKTISKT ARBETE]]</f>
        <v>0</v>
      </c>
      <c r="W7" s="26">
        <f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Row],[FAKTISKT ARBETE]]</f>
        <v>3000</v>
      </c>
    </row>
    <row r="8" spans="1:23" x14ac:dyDescent="0.2">
      <c r="B8" t="s">
        <v>43</v>
      </c>
      <c r="C8" t="s">
        <v>20</v>
      </c>
      <c r="D8" s="14">
        <f ca="1">DATE(YEAR(TODAY())+3,7,30)</f>
        <v>44772</v>
      </c>
      <c r="E8" s="14">
        <f ca="1">DATE(YEAR(TODAY())+3,9,28)</f>
        <v>44832</v>
      </c>
      <c r="F8" s="14">
        <f ca="1">DATE(YEAR(TODAY())+3,9,14)</f>
        <v>44818</v>
      </c>
      <c r="G8" s="14">
        <f ca="1">DATE(YEAR(TODAY())+3,11,13)</f>
        <v>44878</v>
      </c>
      <c r="H8">
        <v>150</v>
      </c>
      <c r="I8">
        <v>145</v>
      </c>
      <c r="J8">
        <f ca="1">DAYS360(Projektinformation[[#This Row],[BERÄKNAD START]],Projektinformation[[#This Row],[BERÄKNAT SLUT]],FALSE)</f>
        <v>58</v>
      </c>
      <c r="K8">
        <f ca="1">DAYS360(Projektinformation[[#This Row],[FAKTISK START]],Projektinformation[[#This Row],[FAKTISKT SLUT]],FALSE)</f>
        <v>59</v>
      </c>
      <c r="L8" s="26">
        <f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Row],[BERÄKNAT ARBETE]]</f>
        <v>5400</v>
      </c>
      <c r="M8" s="26">
        <f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Row],[BERÄKNAT ARBETE]]</f>
        <v>10800</v>
      </c>
      <c r="N8" s="26">
        <f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Row],[BERÄKNAT ARBETE]]</f>
        <v>0</v>
      </c>
      <c r="O8" s="26">
        <f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Row],[BERÄKNAT ARBETE]]</f>
        <v>0</v>
      </c>
      <c r="P8" s="26">
        <f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Row],[BERÄKNAT ARBETE]]</f>
        <v>1200</v>
      </c>
      <c r="Q8" s="26">
        <f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Row],[BERÄKNAT ARBETE]]</f>
        <v>900</v>
      </c>
      <c r="R8" s="26">
        <f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Row],[FAKTISKT ARBETE]]</f>
        <v>5220</v>
      </c>
      <c r="S8" s="26">
        <f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Row],[FAKTISKT ARBETE]]</f>
        <v>10440</v>
      </c>
      <c r="T8" s="26">
        <f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Row],[FAKTISKT ARBETE]]</f>
        <v>0</v>
      </c>
      <c r="U8" s="26">
        <f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Row],[FAKTISKT ARBETE]]</f>
        <v>0</v>
      </c>
      <c r="V8" s="26">
        <f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Row],[FAKTISKT ARBETE]]</f>
        <v>1160</v>
      </c>
      <c r="W8" s="26">
        <f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Row],[FAKTISKT ARBETE]]</f>
        <v>870</v>
      </c>
    </row>
    <row r="9" spans="1:23" x14ac:dyDescent="0.2">
      <c r="B9" t="s">
        <v>44</v>
      </c>
      <c r="C9" t="s">
        <v>21</v>
      </c>
      <c r="D9" s="14">
        <f ca="1">DATE(YEAR(TODAY())+4,8,11)</f>
        <v>45149</v>
      </c>
      <c r="E9" s="14">
        <f ca="1">DATE(YEAR(TODAY())+4,8,21)</f>
        <v>45159</v>
      </c>
      <c r="F9" s="14">
        <f ca="1">DATE(YEAR(TODAY())+4,9,14)</f>
        <v>45183</v>
      </c>
      <c r="G9" s="14">
        <f ca="1">DATE(YEAR(TODAY())+4,9,25)</f>
        <v>45194</v>
      </c>
      <c r="H9">
        <v>250</v>
      </c>
      <c r="I9">
        <v>255</v>
      </c>
      <c r="J9">
        <f ca="1">DAYS360(Projektinformation[[#This Row],[BERÄKNAD START]],Projektinformation[[#This Row],[BERÄKNAT SLUT]],FALSE)</f>
        <v>10</v>
      </c>
      <c r="K9">
        <f ca="1">DAYS360(Projektinformation[[#This Row],[FAKTISK START]],Projektinformation[[#This Row],[FAKTISKT SLUT]],FALSE)</f>
        <v>11</v>
      </c>
      <c r="L9" s="26">
        <f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Row],[BERÄKNAT ARBETE]]</f>
        <v>9000</v>
      </c>
      <c r="M9" s="26">
        <f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Row],[BERÄKNAT ARBETE]]</f>
        <v>3000</v>
      </c>
      <c r="N9" s="26">
        <f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Row],[BERÄKNAT ARBETE]]</f>
        <v>0</v>
      </c>
      <c r="O9" s="26">
        <f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Row],[BERÄKNAT ARBETE]]</f>
        <v>0</v>
      </c>
      <c r="P9" s="26">
        <f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Row],[BERÄKNAT ARBETE]]</f>
        <v>12000</v>
      </c>
      <c r="Q9" s="26">
        <f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Row],[BERÄKNAT ARBETE]]</f>
        <v>1500</v>
      </c>
      <c r="R9" s="26">
        <f>INDEX(Parametrar[],MATCH(Projektinformation[[#This Row],[PROJEKTTYP]],Parametrar[PROJEKTTYP],0),MATCH(Projektinformation[[#Headers],[KUNDANSVARIG]],Parametrar[#Headers],0))*INDEX(PROJEKTPARAMETRAR!$B$12:$H$12,1,MATCH(Projektinformation[[#Headers],[KUNDANSVARIG]],Parametrar[#Headers],0))*Projektinformation[[#This Row],[FAKTISKT ARBETE]]</f>
        <v>9180</v>
      </c>
      <c r="S9" s="26">
        <f>INDEX(Parametrar[],MATCH(Projektinformation[[#This Row],[PROJEKTTYP]],Parametrar[PROJEKTTYP],0),MATCH(Projektinformation[[#Headers],[PROJEKTLEDARE]],Parametrar[#Headers],0))*INDEX(PROJEKTPARAMETRAR!$B$12:$H$12,1,MATCH(Projektinformation[[#Headers],[PROJEKTLEDARE]],Parametrar[#Headers],0))*Projektinformation[[#This Row],[FAKTISKT ARBETE]]</f>
        <v>3060</v>
      </c>
      <c r="T9" s="26">
        <f>INDEX(Parametrar[],MATCH(Projektinformation[[#This Row],[PROJEKTTYP]],Parametrar[PROJEKTTYP],0),MATCH(Projektinformation[[#Headers],[STRATEGIANSVARIG]],Parametrar[#Headers],0))*INDEX(PROJEKTPARAMETRAR!$B$12:$H$12,1,MATCH(Projektinformation[[#Headers],[STRATEGIANSVARIG]],Parametrar[#Headers],0))*Projektinformation[[#This Row],[FAKTISKT ARBETE]]</f>
        <v>0</v>
      </c>
      <c r="U9" s="26">
        <f>INDEX(Parametrar[],MATCH(Projektinformation[[#This Row],[PROJEKTTYP]],Parametrar[PROJEKTTYP],0),MATCH(Projektinformation[[#Headers],[DESIGNEXPERT]],Parametrar[#Headers],0))*INDEX(PROJEKTPARAMETRAR!$B$12:$H$12,1,MATCH(Projektinformation[[#Headers],[DESIGNEXPERT]],Parametrar[#Headers],0))*Projektinformation[[#This Row],[FAKTISKT ARBETE]]</f>
        <v>0</v>
      </c>
      <c r="V9" s="26">
        <f>INDEX(Parametrar[],MATCH(Projektinformation[[#This Row],[PROJEKTTYP]],Parametrar[PROJEKTTYP],0),MATCH(Projektinformation[[#Headers],[EVENEMANGSPERSONAL]],Parametrar[#Headers],0))*INDEX(PROJEKTPARAMETRAR!$B$12:$H$12,1,MATCH(Projektinformation[[#Headers],[EVENEMANGSPERSONAL]],Parametrar[#Headers],0))*Projektinformation[[#This Row],[FAKTISKT ARBETE]]</f>
        <v>12240</v>
      </c>
      <c r="W9" s="26">
        <f>INDEX(Parametrar[],MATCH(Projektinformation[[#This Row],[PROJEKTTYP]],Parametrar[PROJEKTTYP],0),MATCH(Projektinformation[[#Headers],[ADMINISTRATIONSPERSONAL]],Parametrar[#Headers],0))*INDEX(PROJEKTPARAMETRAR!$B$12:$H$12,1,MATCH(Projektinformation[[#Headers],[ADMINISTRATIONSPERSONAL]],Parametrar[#Headers],0))*Projektinformation[[#This Row],[FAKTISKT ARBETE]]</f>
        <v>1530</v>
      </c>
    </row>
    <row r="10" spans="1:23" x14ac:dyDescent="0.2">
      <c r="B10" s="1" t="s">
        <v>45</v>
      </c>
      <c r="H10" s="1">
        <f>SUBTOTAL(109,Projektinformation[BERÄKNAT ARBETE])</f>
        <v>1500</v>
      </c>
      <c r="I10" s="1">
        <f>SUBTOTAL(109,Projektinformation[FAKTISKT ARBETE])</f>
        <v>1510</v>
      </c>
      <c r="J10" s="1">
        <f ca="1">SUBTOTAL(109,Projektinformation[BERÄKNAD VARAKTIGHET])</f>
        <v>225</v>
      </c>
      <c r="K10" s="1">
        <f ca="1">SUBTOTAL(109,Projektinformation[FAKTISK VARAKTIGHET])</f>
        <v>597</v>
      </c>
    </row>
  </sheetData>
  <dataValidations count="1">
    <dataValidation type="list" allowBlank="1" showInputMessage="1" showErrorMessage="1" sqref="C5:C9" xr:uid="{00000000-0002-0000-0100-000000000000}">
      <formula1>Projekttyp</formula1>
    </dataValidation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27"/>
  <sheetViews>
    <sheetView showGridLines="0" zoomScaleNormal="100" workbookViewId="0"/>
  </sheetViews>
  <sheetFormatPr defaultColWidth="9.140625" defaultRowHeight="14.25" x14ac:dyDescent="0.2"/>
  <cols>
    <col min="1" max="1" width="1.7109375" style="11" customWidth="1"/>
    <col min="2" max="2" width="16" style="1" bestFit="1" customWidth="1"/>
    <col min="3" max="3" width="14.42578125" style="1" customWidth="1"/>
    <col min="4" max="4" width="15" style="1" bestFit="1" customWidth="1"/>
    <col min="5" max="5" width="17.85546875" style="1" bestFit="1" customWidth="1"/>
    <col min="6" max="6" width="13.5703125" style="1" bestFit="1" customWidth="1"/>
    <col min="7" max="7" width="21.5703125" style="1" bestFit="1" customWidth="1"/>
    <col min="8" max="8" width="26.140625" style="1" bestFit="1" customWidth="1"/>
    <col min="9" max="9" width="14.42578125" style="1" bestFit="1" customWidth="1"/>
    <col min="10" max="10" width="15" style="1" bestFit="1" customWidth="1"/>
    <col min="11" max="11" width="17.85546875" style="1" bestFit="1" customWidth="1"/>
    <col min="12" max="12" width="13.5703125" style="1" bestFit="1" customWidth="1"/>
    <col min="13" max="13" width="12.28515625" style="1" bestFit="1" customWidth="1"/>
    <col min="14" max="14" width="26.140625" style="1" bestFit="1" customWidth="1"/>
    <col min="15" max="15" width="2.7109375" style="1" customWidth="1"/>
    <col min="16" max="16384" width="9.140625" style="1"/>
  </cols>
  <sheetData>
    <row r="1" spans="1:14" ht="35.450000000000003" customHeight="1" x14ac:dyDescent="0.35">
      <c r="A1" s="11" t="s">
        <v>60</v>
      </c>
      <c r="B1" s="2" t="str">
        <f>PROJEKTPARAMETRAR!B1</f>
        <v>Företagets namn</v>
      </c>
      <c r="C1" s="2"/>
      <c r="D1" s="2"/>
      <c r="E1" s="2"/>
      <c r="F1" s="2"/>
      <c r="G1" s="2"/>
      <c r="H1" s="2"/>
      <c r="I1" s="2"/>
      <c r="J1" s="2"/>
      <c r="K1" s="2"/>
    </row>
    <row r="2" spans="1:14" ht="19.5" x14ac:dyDescent="0.25">
      <c r="A2" s="11" t="s">
        <v>7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</row>
    <row r="3" spans="1:14" s="15" customFormat="1" ht="29.25" customHeight="1" x14ac:dyDescent="0.2">
      <c r="A3" s="18" t="s">
        <v>8</v>
      </c>
      <c r="B3" s="16" t="str">
        <f>PROJEKTPARAMETRAR!B3</f>
        <v>Företagets namn , Konfidentiellt</v>
      </c>
      <c r="C3" s="16"/>
      <c r="D3" s="16"/>
      <c r="E3" s="16"/>
      <c r="F3" s="16"/>
      <c r="G3" s="16"/>
      <c r="H3" s="16"/>
      <c r="I3" s="16"/>
      <c r="J3" s="16"/>
      <c r="K3" s="16"/>
    </row>
    <row r="4" spans="1:14" s="10" customFormat="1" ht="25.5" x14ac:dyDescent="0.2">
      <c r="A4" s="11" t="s">
        <v>61</v>
      </c>
      <c r="B4" s="23" t="s">
        <v>39</v>
      </c>
      <c r="C4" s="9" t="s">
        <v>63</v>
      </c>
      <c r="D4" s="9" t="s">
        <v>64</v>
      </c>
      <c r="E4" s="9" t="s">
        <v>65</v>
      </c>
      <c r="F4" s="9" t="s">
        <v>66</v>
      </c>
      <c r="G4" s="9" t="s">
        <v>67</v>
      </c>
      <c r="H4" s="9" t="s">
        <v>68</v>
      </c>
      <c r="I4" s="9" t="s">
        <v>69</v>
      </c>
      <c r="J4" s="9" t="s">
        <v>70</v>
      </c>
      <c r="K4" s="9" t="s">
        <v>71</v>
      </c>
      <c r="L4" s="9" t="s">
        <v>72</v>
      </c>
      <c r="M4" s="9" t="s">
        <v>74</v>
      </c>
      <c r="N4" s="9" t="s">
        <v>73</v>
      </c>
    </row>
    <row r="5" spans="1:14" x14ac:dyDescent="0.2">
      <c r="B5" t="s">
        <v>40</v>
      </c>
      <c r="C5" s="27">
        <v>7200</v>
      </c>
      <c r="D5" s="27">
        <v>2400</v>
      </c>
      <c r="E5" s="27">
        <v>18000</v>
      </c>
      <c r="F5" s="27">
        <v>0</v>
      </c>
      <c r="G5" s="27">
        <v>0</v>
      </c>
      <c r="H5" s="27">
        <v>1200</v>
      </c>
      <c r="I5" s="27">
        <v>7920</v>
      </c>
      <c r="J5" s="27">
        <v>2640</v>
      </c>
      <c r="K5" s="27">
        <v>19800</v>
      </c>
      <c r="L5" s="27">
        <v>0</v>
      </c>
      <c r="M5" s="27">
        <v>0</v>
      </c>
      <c r="N5" s="27">
        <v>1320</v>
      </c>
    </row>
    <row r="6" spans="1:14" x14ac:dyDescent="0.2">
      <c r="B6" t="s">
        <v>41</v>
      </c>
      <c r="C6" s="27">
        <v>14400</v>
      </c>
      <c r="D6" s="27">
        <v>24000</v>
      </c>
      <c r="E6" s="27">
        <v>6000</v>
      </c>
      <c r="F6" s="27">
        <v>4000</v>
      </c>
      <c r="G6" s="27">
        <v>0</v>
      </c>
      <c r="H6" s="27">
        <v>2400</v>
      </c>
      <c r="I6" s="27">
        <v>14040</v>
      </c>
      <c r="J6" s="27">
        <v>23400</v>
      </c>
      <c r="K6" s="27">
        <v>5850</v>
      </c>
      <c r="L6" s="27">
        <v>3900</v>
      </c>
      <c r="M6" s="27">
        <v>0</v>
      </c>
      <c r="N6" s="27">
        <v>2340</v>
      </c>
    </row>
    <row r="7" spans="1:14" x14ac:dyDescent="0.2">
      <c r="B7" t="s">
        <v>42</v>
      </c>
      <c r="C7" s="27">
        <v>18000</v>
      </c>
      <c r="D7" s="27">
        <v>12000</v>
      </c>
      <c r="E7" s="27">
        <v>0</v>
      </c>
      <c r="F7" s="27">
        <v>25000</v>
      </c>
      <c r="G7" s="27">
        <v>0</v>
      </c>
      <c r="H7" s="27">
        <v>3000</v>
      </c>
      <c r="I7" s="27">
        <v>18000</v>
      </c>
      <c r="J7" s="27">
        <v>12000</v>
      </c>
      <c r="K7" s="27">
        <v>0</v>
      </c>
      <c r="L7" s="27">
        <v>25000</v>
      </c>
      <c r="M7" s="27">
        <v>0</v>
      </c>
      <c r="N7" s="27">
        <v>3000</v>
      </c>
    </row>
    <row r="8" spans="1:14" x14ac:dyDescent="0.2">
      <c r="B8" t="s">
        <v>43</v>
      </c>
      <c r="C8" s="27">
        <v>5400</v>
      </c>
      <c r="D8" s="27">
        <v>10800</v>
      </c>
      <c r="E8" s="27">
        <v>0</v>
      </c>
      <c r="F8" s="27">
        <v>0</v>
      </c>
      <c r="G8" s="27">
        <v>1200</v>
      </c>
      <c r="H8" s="27">
        <v>900</v>
      </c>
      <c r="I8" s="27">
        <v>5220</v>
      </c>
      <c r="J8" s="27">
        <v>10440</v>
      </c>
      <c r="K8" s="27">
        <v>0</v>
      </c>
      <c r="L8" s="27">
        <v>0</v>
      </c>
      <c r="M8" s="27">
        <v>1160</v>
      </c>
      <c r="N8" s="27">
        <v>870</v>
      </c>
    </row>
    <row r="9" spans="1:14" x14ac:dyDescent="0.2">
      <c r="B9" t="s">
        <v>44</v>
      </c>
      <c r="C9" s="27">
        <v>9000</v>
      </c>
      <c r="D9" s="27">
        <v>3000</v>
      </c>
      <c r="E9" s="27">
        <v>0</v>
      </c>
      <c r="F9" s="27">
        <v>0</v>
      </c>
      <c r="G9" s="27">
        <v>12000</v>
      </c>
      <c r="H9" s="27">
        <v>1500</v>
      </c>
      <c r="I9" s="27">
        <v>9180</v>
      </c>
      <c r="J9" s="27">
        <v>3060</v>
      </c>
      <c r="K9" s="27">
        <v>0</v>
      </c>
      <c r="L9" s="27">
        <v>0</v>
      </c>
      <c r="M9" s="27">
        <v>12240</v>
      </c>
      <c r="N9" s="27">
        <v>1530</v>
      </c>
    </row>
    <row r="10" spans="1:14" x14ac:dyDescent="0.2">
      <c r="B10" t="s">
        <v>62</v>
      </c>
      <c r="C10" s="27">
        <v>54000</v>
      </c>
      <c r="D10" s="27">
        <v>52200</v>
      </c>
      <c r="E10" s="27">
        <v>24000</v>
      </c>
      <c r="F10" s="27">
        <v>29000</v>
      </c>
      <c r="G10" s="27">
        <v>13200</v>
      </c>
      <c r="H10" s="27">
        <v>9000</v>
      </c>
      <c r="I10" s="27">
        <v>54360</v>
      </c>
      <c r="J10" s="27">
        <v>51540</v>
      </c>
      <c r="K10" s="27">
        <v>25650</v>
      </c>
      <c r="L10" s="27">
        <v>28900</v>
      </c>
      <c r="M10" s="27">
        <v>13400</v>
      </c>
      <c r="N10" s="27">
        <v>9060</v>
      </c>
    </row>
    <row r="11" spans="1:14" x14ac:dyDescent="0.2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2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x14ac:dyDescent="0.2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x14ac:dyDescent="0.2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x14ac:dyDescent="0.2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">
      <c r="B27"/>
      <c r="C27"/>
      <c r="D27"/>
      <c r="E27"/>
      <c r="F27"/>
      <c r="G27"/>
      <c r="H27"/>
      <c r="I27"/>
      <c r="J27"/>
      <c r="K27"/>
      <c r="L27"/>
      <c r="M27"/>
      <c r="N27"/>
    </row>
  </sheetData>
  <printOptions horizontalCentered="1"/>
  <pageMargins left="0.4" right="0.4" top="0.4" bottom="0.4" header="0.3" footer="0.3"/>
  <pageSetup paperSize="9" scale="87" fitToHeight="0" orientation="landscape" horizontalDpi="4294967293" verticalDpi="4294967295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START</vt:lpstr>
      <vt:lpstr>PROJEKTPARAMETRAR</vt:lpstr>
      <vt:lpstr>PROJEKTINFORMATION</vt:lpstr>
      <vt:lpstr>PROJEKTSUMMOR</vt:lpstr>
      <vt:lpstr>Projekttyp</vt:lpstr>
      <vt:lpstr>PROJEKTINFORMATION!Utskriftsrubriker</vt:lpstr>
      <vt:lpstr>PROJEKTSUMMOR!Utskriftsrubriker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2018-05-24T11:34:13Z</dcterms:created>
  <dcterms:modified xsi:type="dcterms:W3CDTF">2019-02-20T03:34:37Z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