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codeName="ThisWorkbook"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9010" windowHeight="16215" xr2:uid="{00000000-000D-0000-FFFF-FFFF00000000}"/>
  </bookViews>
  <sheets>
    <sheet name="Start" sheetId="4" r:id="rId1"/>
    <sheet name="PROJEKTPARAMETRAR" sheetId="1" r:id="rId2"/>
    <sheet name="PROJEKTINFORMATION" sheetId="2" r:id="rId3"/>
    <sheet name="PROJEKTSUMMOR" sheetId="3" r:id="rId4"/>
  </sheets>
  <definedNames>
    <definedName name="Projekttyp">Parametrar[PROJEKTTYP]</definedName>
    <definedName name="_xlnm.Print_Titles" localSheetId="2">PROJEKTINFORMATION!$4:$4</definedName>
    <definedName name="_xlnm.Print_Titles" localSheetId="3">PROJEKTSUMMOR!$5:$5</definedName>
  </definedNames>
  <calcPr calcId="191029"/>
  <pivotCaches>
    <pivotCache cacheId="3"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H10" i="2" l="1"/>
  <c r="I10" i="2"/>
  <c r="B3" i="2" l="1"/>
  <c r="E7" i="2" l="1"/>
  <c r="F8" i="2"/>
  <c r="B2" i="2"/>
  <c r="G9" i="2" l="1"/>
  <c r="F9" i="2"/>
  <c r="G8" i="2"/>
  <c r="G7" i="2"/>
  <c r="F7" i="2"/>
  <c r="G6" i="2"/>
  <c r="E6" i="2"/>
  <c r="F6" i="2"/>
  <c r="G5" i="2"/>
  <c r="E5" i="2"/>
  <c r="F5" i="2"/>
  <c r="E9" i="2"/>
  <c r="D9" i="2"/>
  <c r="E8" i="2"/>
  <c r="D8" i="2"/>
  <c r="D7" i="2"/>
  <c r="D6" i="2"/>
  <c r="D5" i="2"/>
  <c r="B3" i="3" l="1"/>
  <c r="B2" i="3"/>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5" i="2"/>
  <c r="L6" i="2"/>
  <c r="L7" i="2"/>
  <c r="L8" i="2"/>
  <c r="L9" i="2"/>
  <c r="B1" i="2"/>
  <c r="K5" i="2"/>
  <c r="K6" i="2"/>
  <c r="K7" i="2"/>
  <c r="K9" i="2"/>
  <c r="J5" i="2"/>
  <c r="J6" i="2"/>
  <c r="J7" i="2"/>
  <c r="J8" i="2"/>
  <c r="J9" i="2"/>
  <c r="I6" i="1"/>
  <c r="I7" i="1"/>
  <c r="I8" i="1"/>
  <c r="I9" i="1"/>
  <c r="I10" i="1"/>
  <c r="I11" i="1"/>
  <c r="K10" i="2" l="1"/>
  <c r="J10" i="2"/>
  <c r="H17" i="1"/>
  <c r="H19" i="1" s="1"/>
  <c r="F17" i="1"/>
  <c r="F19" i="1" s="1"/>
  <c r="G17" i="1"/>
  <c r="G19" i="1" s="1"/>
  <c r="D17" i="1"/>
  <c r="D19" i="1" s="1"/>
  <c r="E17" i="1"/>
  <c r="E19" i="1" s="1"/>
  <c r="F16" i="1"/>
  <c r="F18" i="1" s="1"/>
  <c r="E16" i="1"/>
  <c r="E18" i="1" s="1"/>
  <c r="C17" i="1"/>
  <c r="C19" i="1" s="1"/>
  <c r="D16" i="1"/>
  <c r="D18" i="1" s="1"/>
  <c r="H16" i="1"/>
  <c r="H18" i="1" s="1"/>
  <c r="C16" i="1"/>
  <c r="C18" i="1" s="1"/>
  <c r="G16" i="1"/>
  <c r="G18" i="1" s="1"/>
</calcChain>
</file>

<file path=xl/sharedStrings.xml><?xml version="1.0" encoding="utf-8"?>
<sst xmlns="http://schemas.openxmlformats.org/spreadsheetml/2006/main" count="107" uniqueCount="80">
  <si>
    <t>OM DEN HÄR MALLEN</t>
  </si>
  <si>
    <t>Fyll i företagets namn i kalkylbladet Projektparametrar, så uppdateras det automatiskt i de andra kalkylbladen.</t>
  </si>
  <si>
    <t>Ange information i kalkylbladet Projektparametrar för att uppdatera stapeldiagram och i kalkylbladet Projektinformation. Pivottabellen i kalkylbladet Projektsummor uppdateras automatiskt.</t>
  </si>
  <si>
    <t xml:space="preserve">Obs!  </t>
  </si>
  <si>
    <t>Ytterligare anvisningar finns i kolumn A i varje kalkylblad. Den här texten har avsiktligt dolts. Om du vill ta bort texten markerar du kolumn A och väljer sedan TA BORT. Om du vill visa texten markerar du kolumn A och ändrar sedan teckenfärg.</t>
  </si>
  <si>
    <t>Skapa projektparametrar i det här arbetsbladet. Ange företagets namn i cellen till höger. Användbara instruktioner finns i celler i den här kolumnen.</t>
  </si>
  <si>
    <t>Kalkylbladets rubrik finns i cellen till höger.</t>
  </si>
  <si>
    <t>Sekretessmeddelande finns i cellen till höger.</t>
  </si>
  <si>
    <t>Tips finns i cellen till höger.</t>
  </si>
  <si>
    <t>Ange information i tabellen Parametrar som börjar i cellen till höger. Fler anvisningar finns i cell A12.</t>
  </si>
  <si>
    <t>Ange genomsnittliga priser i cellerna till höger, från cell C12 till H12. Fler anvisningar finns i cell A14.</t>
  </si>
  <si>
    <t>Stapeldiagram som visar en jämförelse mellan planerad och faktisk kostnad finns i cellen till höger. Stapeldiagram som visare en jämförelse mellan planerat och faktiskt antal timmar finns i cell F14.</t>
  </si>
  <si>
    <t>Företagets namn</t>
  </si>
  <si>
    <t>Projektplanering för advokatbyrå</t>
  </si>
  <si>
    <t>Skuggade celler beräknas automatiskt. Du behöver inte skriva in något i dem.</t>
  </si>
  <si>
    <t>PROJEKTTYP</t>
  </si>
  <si>
    <t>Bildande av aktiebolag</t>
  </si>
  <si>
    <t>Företagsförvärv</t>
  </si>
  <si>
    <t>Försvar för produktansvar</t>
  </si>
  <si>
    <t>Patentansökning</t>
  </si>
  <si>
    <t>Arbetstvist</t>
  </si>
  <si>
    <t>Konkurs</t>
  </si>
  <si>
    <t>Genomsnittliga priser</t>
  </si>
  <si>
    <t>PLANERAD KOSTNAD</t>
  </si>
  <si>
    <t>FAKTISK KOSTNAD</t>
  </si>
  <si>
    <t>PLANERAT ANTAL TIMMAR</t>
  </si>
  <si>
    <t>FAKTISKT ANTAL TIMMAR</t>
  </si>
  <si>
    <t>KOMPLEMENTÄR</t>
  </si>
  <si>
    <t>AFFÄRSJURIST</t>
  </si>
  <si>
    <t>FÖRSVARSADVOKAT</t>
  </si>
  <si>
    <t>ADVOKAT IMMATERIELLA RÄTTIGHETER</t>
  </si>
  <si>
    <t>ADVOKAT IMMATERIE.</t>
  </si>
  <si>
    <t>KONKURSADVOKAT</t>
  </si>
  <si>
    <t>ADMINISTRATIONSPERSONAL</t>
  </si>
  <si>
    <t>SUMMA</t>
  </si>
  <si>
    <t>Skapa projektinformation i det här arbetsbladet. Företagets namn uppdateras automatiskt i cellen till höger. Användbara instruktioner finns i celler i den här kolumnen. Använd nedåtpil för att komma igång.</t>
  </si>
  <si>
    <t xml:space="preserve">Kalkylbladets rubrik finns i cellen till höger och tips finns i cell Y2. </t>
  </si>
  <si>
    <t>PROJEKTNAMN</t>
  </si>
  <si>
    <t>Projekt 1</t>
  </si>
  <si>
    <t>Projekt 2</t>
  </si>
  <si>
    <t>Projekt 3</t>
  </si>
  <si>
    <t>Projekt 4</t>
  </si>
  <si>
    <t>Projekt 5</t>
  </si>
  <si>
    <t>BERÄKNAD START</t>
  </si>
  <si>
    <t>BERÄKNAT SLUT</t>
  </si>
  <si>
    <t>FAKTISK START</t>
  </si>
  <si>
    <t>FAKTISKT SLUT</t>
  </si>
  <si>
    <t>BERÄKNAT ARBETE</t>
  </si>
  <si>
    <t>FAKTISKT ARBETE</t>
  </si>
  <si>
    <t>BERÄKNAD VARAKTIGHET</t>
  </si>
  <si>
    <t>FAKTISK VARAKTIGHET</t>
  </si>
  <si>
    <t>KOMPLEMENTÄR 2</t>
  </si>
  <si>
    <t>AFFÄRSJURIST 2</t>
  </si>
  <si>
    <t>FÖRSVARSADVOKAT 2</t>
  </si>
  <si>
    <t>ADVOKAT IMMATERIELLA RÄTTIGHETER 2</t>
  </si>
  <si>
    <t>KONKURSADVOKAT 2</t>
  </si>
  <si>
    <t>ADMINISTRATIONSPERSONAL 2</t>
  </si>
  <si>
    <t>Beräkna projektsummor i det här kalkylbladet. Företagets namn uppdateras automatiskt i cellen till höger. Användbara instruktioner finns i celler i den här kolumnen. Nedåtpil för att komma igång.</t>
  </si>
  <si>
    <t>Etiketten Beräknade finns i cell C4, etiketten Faktiska i cell I4 och tips i cell P4.</t>
  </si>
  <si>
    <t>Pivottabellen som börjar i cellen till höger uppdateras automatiskt</t>
  </si>
  <si>
    <t>Totalsumma</t>
  </si>
  <si>
    <t>BERÄKNADE</t>
  </si>
  <si>
    <t xml:space="preserve">KOMPLEMENTÄR </t>
  </si>
  <si>
    <t xml:space="preserve">AFFÄRSJURIST </t>
  </si>
  <si>
    <t xml:space="preserve">FÖRSVARSADVOKAT </t>
  </si>
  <si>
    <t xml:space="preserve">IMMATERIELLA RÄTTIGHETER </t>
  </si>
  <si>
    <t xml:space="preserve">KONKURSADVOKAT </t>
  </si>
  <si>
    <t xml:space="preserve">ADMINISTRATIONSPERSONAL </t>
  </si>
  <si>
    <t>FAKTISKA</t>
  </si>
  <si>
    <t xml:space="preserve">KOMPLEMENTÄR  </t>
  </si>
  <si>
    <t xml:space="preserve">FÖRSVARSADVOKAT  </t>
  </si>
  <si>
    <t xml:space="preserve">KONKURSADVOKAT  </t>
  </si>
  <si>
    <t xml:space="preserve">ADMINISTRATIONSPERSONAL  </t>
  </si>
  <si>
    <t>INFORMATION: 
Den här pivottabellen uppdateras inte automatiskt.  Uppdatera den genom att markera den (markera valfri cell i pivottabellen) och välja Uppdatera på menyfliken VERKTYG FÖR PIVOTTABELL | ANALYSERA.  Du kan också trycka på SKIFT + F10 i pivottabellen och välja Uppdatera.</t>
  </si>
  <si>
    <t>IMMATERIELLA RÄTTIGHETER</t>
  </si>
  <si>
    <t xml:space="preserve">AFFÄRSJURIST  </t>
  </si>
  <si>
    <t>Använd den här arbetsboken för att spåra projektparametrar, projektinformation och projektsummor under projektplanering för advokatbyrå.</t>
  </si>
  <si>
    <t>Om du vill läsa mer om tabeller i kalkylbladen trycker du på SKIFT och sedan på F10 i en tabell, väljer alternativet TABELL och väljer sedan ALTERNATIV TEXT. För pivottabeller i kalkylbladet Projektsummor trycker du på SKIFT och sedan på F10 i en tabell, väljer PIVOTTABELLALTERNATIV och sedan fliken ALTERNATIV TEXT.</t>
  </si>
  <si>
    <t>Ange information i tabellen Information som börjar i cellen till höger. Projekttyp i tabellen Information till höger uppdateras automatisk från tabellen Parametrar i kalkylbladet Projektparametrar.</t>
  </si>
  <si>
    <t>INFORMATION:
Om du vill lägga till en rad markerar du cellen längst ned till höger i brödtexten i tabellen (inte i summaraden) och trycker på TABB. Du kan också trycka på SKIFT och sedan F10 i tabellen där du vill infoga raden och välja Infoga | Tabellrader ovanför/nedanför.
Se till att ta bort alla oanvända rader eftersom pivottabellen PROJEKTSUMMOR använder alla celler i tabellen och annars ger felaktiga resultat.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</si>
</sst>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kr&quot;_-;\-* #,##0\ &quot;kr&quot;_-;_-* &quot;-&quot;\ &quot;kr&quot;_-;_-@_-"/>
    <numFmt numFmtId="44" formatCode="_-* #,##0.00\ &quot;kr&quot;_-;\-* #,##0.00\ &quot;kr&quot;_-;_-* &quot;-&quot;??\ &quot;kr&quot;_-;_-@_-"/>
    <numFmt numFmtId="164" formatCode="_(* #,##0_);_(* \(#,##0\);_(* &quot;-&quot;_);_(@_)"/>
    <numFmt numFmtId="165" formatCode="_(* #,##0.00_);_(* \(#,##0.00\);_(* &quot;-&quot;??_);_(@_)"/>
    <numFmt numFmtId="168" formatCode="#,##0\ &quot;kr&quot;"/>
    <numFmt numFmtId="169" formatCode="#,##0.00\ &quot;kr&quot;"/>
  </numFmts>
  <fonts count="30" x14ac:knownFonts="1">
    <font>
      <sz val="10"/>
      <color theme="1" tint="0.24994659260841701"/>
      <name val="Cambria"/>
      <family val="2"/>
      <scheme val="minor"/>
    </font>
    <font>
      <sz val="11"/>
      <color theme="1"/>
      <name val="Cambria"/>
      <family val="2"/>
      <scheme val="minor"/>
    </font>
    <font>
      <sz val="11"/>
      <color theme="1"/>
      <name val="Cambria"/>
      <family val="1"/>
      <scheme val="minor"/>
    </font>
    <font>
      <sz val="20"/>
      <color theme="1" tint="0.24994659260841701"/>
      <name val="Tahoma"/>
      <family val="2"/>
      <scheme val="major"/>
    </font>
    <font>
      <sz val="16"/>
      <color theme="1" tint="0.34998626667073579"/>
      <name val="Tahoma"/>
      <family val="2"/>
      <scheme val="major"/>
    </font>
    <font>
      <sz val="12"/>
      <color theme="1" tint="0.24994659260841701"/>
      <name val="Tahoma"/>
      <family val="2"/>
      <scheme val="major"/>
    </font>
    <font>
      <sz val="11"/>
      <color theme="1"/>
      <name val="Cambria"/>
      <family val="1"/>
      <scheme val="minor"/>
    </font>
    <font>
      <i/>
      <sz val="10"/>
      <color theme="1"/>
      <name val="Tahoma"/>
      <family val="2"/>
      <scheme val="major"/>
    </font>
    <font>
      <sz val="11"/>
      <color theme="0"/>
      <name val="Cambria"/>
      <family val="1"/>
      <scheme val="minor"/>
    </font>
    <font>
      <b/>
      <sz val="11"/>
      <color theme="3"/>
      <name val="Cambria"/>
      <family val="2"/>
      <scheme val="minor"/>
    </font>
    <font>
      <sz val="11"/>
      <name val="Cambria"/>
      <family val="1"/>
      <scheme val="minor"/>
    </font>
    <font>
      <b/>
      <sz val="16"/>
      <color theme="0"/>
      <name val="Tahoma"/>
      <family val="2"/>
      <scheme val="major"/>
    </font>
    <font>
      <sz val="11"/>
      <color theme="1" tint="0.24994659260841701"/>
      <name val="Calibri"/>
      <family val="2"/>
    </font>
    <font>
      <b/>
      <sz val="11"/>
      <color theme="1" tint="0.24994659260841701"/>
      <name val="Calibri"/>
      <family val="2"/>
    </font>
    <font>
      <sz val="11"/>
      <color theme="0"/>
      <name val="Calibri"/>
      <family val="2"/>
    </font>
    <font>
      <b/>
      <sz val="11"/>
      <color theme="3" tint="-0.249977111117893"/>
      <name val="Cambria"/>
      <family val="2"/>
      <scheme val="minor"/>
    </font>
    <font>
      <sz val="10"/>
      <color theme="1" tint="0.24994659260841701"/>
      <name val="Cambria"/>
      <family val="2"/>
      <scheme val="minor"/>
    </font>
    <font>
      <sz val="18"/>
      <color theme="3"/>
      <name val="Tahoma"/>
      <family val="2"/>
      <scheme val="maj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
      <sz val="11"/>
      <color theme="0"/>
      <name val="Cambria"/>
      <family val="2"/>
      <scheme val="minor"/>
    </font>
  </fonts>
  <fills count="3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4"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3" fillId="0" borderId="1"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9" fillId="0" borderId="0" applyNumberForma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5" applyNumberFormat="0" applyAlignment="0" applyProtection="0"/>
    <xf numFmtId="0" fontId="22" fillId="10" borderId="6" applyNumberFormat="0" applyAlignment="0" applyProtection="0"/>
    <xf numFmtId="0" fontId="23" fillId="10" borderId="5" applyNumberFormat="0" applyAlignment="0" applyProtection="0"/>
    <xf numFmtId="0" fontId="24" fillId="0" borderId="7" applyNumberFormat="0" applyFill="0" applyAlignment="0" applyProtection="0"/>
    <xf numFmtId="0" fontId="25" fillId="11" borderId="8" applyNumberFormat="0" applyAlignment="0" applyProtection="0"/>
    <xf numFmtId="0" fontId="26" fillId="0" borderId="0" applyNumberFormat="0" applyFill="0" applyBorder="0" applyAlignment="0" applyProtection="0"/>
    <xf numFmtId="0" fontId="16" fillId="12" borderId="9" applyNumberFormat="0" applyFon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34">
    <xf numFmtId="0" fontId="0" fillId="0" borderId="0" xfId="0"/>
    <xf numFmtId="0" fontId="2" fillId="0" borderId="0" xfId="0" applyFont="1"/>
    <xf numFmtId="0" fontId="3" fillId="0" borderId="1" xfId="1"/>
    <xf numFmtId="0" fontId="4" fillId="0" borderId="0" xfId="2"/>
    <xf numFmtId="0" fontId="5" fillId="0" borderId="0" xfId="3"/>
    <xf numFmtId="0" fontId="6" fillId="0" borderId="0" xfId="0" applyFont="1"/>
    <xf numFmtId="9" fontId="6" fillId="0" borderId="0" xfId="0" applyNumberFormat="1" applyFont="1"/>
    <xf numFmtId="9" fontId="6" fillId="2" borderId="0" xfId="0" applyNumberFormat="1" applyFont="1" applyFill="1"/>
    <xf numFmtId="0" fontId="7" fillId="0" borderId="0" xfId="0" applyFont="1"/>
    <xf numFmtId="14" fontId="0" fillId="0" borderId="0" xfId="0" applyNumberFormat="1"/>
    <xf numFmtId="0" fontId="0" fillId="0" borderId="0" xfId="0" applyAlignment="1">
      <alignment wrapText="1"/>
    </xf>
    <xf numFmtId="0" fontId="2" fillId="0" borderId="0" xfId="0" applyFont="1" applyAlignment="1">
      <alignment wrapText="1"/>
    </xf>
    <xf numFmtId="0" fontId="8" fillId="0" borderId="0" xfId="0" applyFont="1"/>
    <xf numFmtId="4" fontId="8" fillId="0" borderId="0" xfId="0" applyNumberFormat="1" applyFont="1"/>
    <xf numFmtId="0" fontId="10" fillId="0" borderId="0" xfId="0" applyFont="1"/>
    <xf numFmtId="0" fontId="0" fillId="4" borderId="0" xfId="0" applyFill="1" applyAlignment="1">
      <alignment wrapText="1"/>
    </xf>
    <xf numFmtId="0" fontId="5" fillId="0" borderId="0" xfId="3" applyAlignment="1">
      <alignment vertical="top"/>
    </xf>
    <xf numFmtId="0" fontId="2" fillId="0" borderId="0" xfId="0" applyFont="1" applyAlignment="1">
      <alignment vertical="top"/>
    </xf>
    <xf numFmtId="0" fontId="11" fillId="5" borderId="0" xfId="2" applyFont="1" applyFill="1" applyAlignment="1">
      <alignment horizontal="center"/>
    </xf>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vertical="center"/>
    </xf>
    <xf numFmtId="0" fontId="0" fillId="0" borderId="0" xfId="0" pivotButton="1"/>
    <xf numFmtId="168" fontId="6" fillId="0" borderId="0" xfId="0" applyNumberFormat="1" applyFont="1"/>
    <xf numFmtId="169" fontId="8" fillId="0" borderId="0" xfId="0" applyNumberFormat="1" applyFont="1"/>
    <xf numFmtId="168" fontId="0" fillId="0" borderId="0" xfId="0" applyNumberFormat="1"/>
    <xf numFmtId="169" fontId="0" fillId="0" borderId="0" xfId="0" applyNumberFormat="1"/>
    <xf numFmtId="0" fontId="8" fillId="0" borderId="0" xfId="0" applyFont="1" applyAlignment="1">
      <alignment horizontal="center" wrapText="1"/>
    </xf>
    <xf numFmtId="0" fontId="8" fillId="0" borderId="0" xfId="0" applyFont="1" applyAlignment="1">
      <alignment horizontal="center"/>
    </xf>
    <xf numFmtId="0" fontId="15" fillId="3" borderId="2" xfId="4" applyFont="1" applyFill="1" applyBorder="1" applyAlignment="1">
      <alignment horizontal="center"/>
    </xf>
    <xf numFmtId="0" fontId="15" fillId="3" borderId="3" xfId="4" applyFont="1" applyFill="1" applyBorder="1" applyAlignment="1">
      <alignment horizontal="center"/>
    </xf>
    <xf numFmtId="0" fontId="15" fillId="3" borderId="4" xfId="4" applyFont="1" applyFill="1" applyBorder="1" applyAlignment="1">
      <alignment horizontal="center"/>
    </xf>
    <xf numFmtId="0" fontId="8" fillId="0" borderId="0" xfId="0" applyFont="1" applyAlignment="1">
      <alignment horizontal="center" vertical="top" wrapText="1"/>
    </xf>
    <xf numFmtId="0" fontId="8" fillId="0" borderId="0" xfId="0" applyFont="1" applyAlignment="1">
      <alignment horizontal="center" vertical="top"/>
    </xf>
  </cellXfs>
  <cellStyles count="47">
    <cellStyle name="20 % - Dekorfärg1" xfId="24" builtinId="30" customBuiltin="1"/>
    <cellStyle name="20 % - Dekorfärg2" xfId="28" builtinId="34" customBuiltin="1"/>
    <cellStyle name="20 % - Dekorfärg3" xfId="32" builtinId="38" customBuiltin="1"/>
    <cellStyle name="20 % - Dekorfärg4" xfId="36" builtinId="42" customBuiltin="1"/>
    <cellStyle name="20 % - Dekorfärg5" xfId="40" builtinId="46" customBuiltin="1"/>
    <cellStyle name="20 % - Dekorfärg6" xfId="44" builtinId="50" customBuiltin="1"/>
    <cellStyle name="40 % - Dekorfärg1" xfId="25" builtinId="31" customBuiltin="1"/>
    <cellStyle name="40 % - Dekorfärg2" xfId="29" builtinId="35" customBuiltin="1"/>
    <cellStyle name="40 % - Dekorfärg3" xfId="33" builtinId="39" customBuiltin="1"/>
    <cellStyle name="40 % - Dekorfärg4" xfId="37" builtinId="43" customBuiltin="1"/>
    <cellStyle name="40 % - Dekorfärg5" xfId="41" builtinId="47" customBuiltin="1"/>
    <cellStyle name="40 % - Dekorfärg6" xfId="45" builtinId="51" customBuiltin="1"/>
    <cellStyle name="60 % - Dekorfärg1" xfId="26" builtinId="32" customBuiltin="1"/>
    <cellStyle name="60 % - Dekorfärg2" xfId="30" builtinId="36" customBuiltin="1"/>
    <cellStyle name="60 % - Dekorfärg3" xfId="34" builtinId="40" customBuiltin="1"/>
    <cellStyle name="60 % - Dekorfärg4" xfId="38" builtinId="44" customBuiltin="1"/>
    <cellStyle name="60 % - Dekorfärg5" xfId="42" builtinId="48" customBuiltin="1"/>
    <cellStyle name="60 % - Dekorfärg6" xfId="46" builtinId="52" customBuiltin="1"/>
    <cellStyle name="Anteckning" xfId="20" builtinId="10" customBuiltin="1"/>
    <cellStyle name="Beräkning" xfId="16" builtinId="22" customBuiltin="1"/>
    <cellStyle name="Bra" xfId="11" builtinId="26" customBuiltin="1"/>
    <cellStyle name="Dekorfärg1" xfId="23" builtinId="29" customBuiltin="1"/>
    <cellStyle name="Dekorfärg2" xfId="27" builtinId="33" customBuiltin="1"/>
    <cellStyle name="Dekorfärg3" xfId="31" builtinId="37" customBuiltin="1"/>
    <cellStyle name="Dekorfärg4" xfId="35" builtinId="41" customBuiltin="1"/>
    <cellStyle name="Dekorfärg5" xfId="39" builtinId="45" customBuiltin="1"/>
    <cellStyle name="Dekorfärg6" xfId="43" builtinId="49" customBuiltin="1"/>
    <cellStyle name="Dålig" xfId="12" builtinId="27" customBuiltin="1"/>
    <cellStyle name="Förklarande text" xfId="21" builtinId="53" customBuiltin="1"/>
    <cellStyle name="Indata" xfId="14" builtinId="20" customBuiltin="1"/>
    <cellStyle name="Kontrollcell" xfId="18" builtinId="23" customBuiltin="1"/>
    <cellStyle name="Länkad cell" xfId="17" builtinId="24" customBuiltin="1"/>
    <cellStyle name="Neutral" xfId="13" builtinId="28" customBuiltin="1"/>
    <cellStyle name="Normal" xfId="0" builtinId="0" customBuiltin="1"/>
    <cellStyle name="Procent" xfId="9" builtinId="5" customBuiltin="1"/>
    <cellStyle name="Rubrik" xfId="10" builtinId="15" customBuiltin="1"/>
    <cellStyle name="Rubrik 1" xfId="1" builtinId="16" customBuiltin="1"/>
    <cellStyle name="Rubrik 2" xfId="2" builtinId="17" customBuiltin="1"/>
    <cellStyle name="Rubrik 3" xfId="3" builtinId="18" customBuiltin="1"/>
    <cellStyle name="Rubrik 4" xfId="4" builtinId="19" customBuiltin="1"/>
    <cellStyle name="Summa" xfId="22" builtinId="25" customBuiltin="1"/>
    <cellStyle name="Tusental" xfId="5" builtinId="3" customBuiltin="1"/>
    <cellStyle name="Tusental [0]" xfId="6" builtinId="6" customBuiltin="1"/>
    <cellStyle name="Utdata" xfId="15" builtinId="21" customBuiltin="1"/>
    <cellStyle name="Valuta" xfId="7" builtinId="4" customBuiltin="1"/>
    <cellStyle name="Valuta [0]" xfId="8" builtinId="7" customBuiltin="1"/>
    <cellStyle name="Varningstext" xfId="19" builtinId="11" customBuiltin="1"/>
  </cellStyles>
  <dxfs count="1176">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numFmt numFmtId="13" formatCode="0%"/>
      <fill>
        <patternFill patternType="solid">
          <fgColor indexed="64"/>
          <bgColor theme="0" tint="-0.14996795556505021"/>
        </patternFill>
      </fill>
    </dxf>
    <dxf>
      <numFmt numFmtId="167" formatCode="&quot;$&quot;#,##0.00"/>
    </dxf>
    <dxf>
      <numFmt numFmtId="169" formatCode="#,##0.00\ &quot;kr&quot;"/>
    </dxf>
    <dxf>
      <alignment wrapText="1"/>
    </dxf>
    <dxf>
      <numFmt numFmtId="167" formatCode="&quot;$&quot;#,##0.00"/>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7" formatCode="&quot;$&quot;#,##0.00"/>
    </dxf>
    <dxf>
      <numFmt numFmtId="169" formatCode="#,##0.00\ &quot;kr&quot;"/>
    </dxf>
    <dxf>
      <alignment wrapText="1"/>
    </dxf>
    <dxf>
      <numFmt numFmtId="167" formatCode="&quot;$&quot;#,##0.00"/>
    </dxf>
    <dxf>
      <numFmt numFmtId="167" formatCode="&quot;$&quot;#,##0.00"/>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7" formatCode="&quot;$&quot;#,##0.00"/>
    </dxf>
    <dxf>
      <numFmt numFmtId="169" formatCode="#,##0.00\ &quot;kr&quot;"/>
    </dxf>
    <dxf>
      <alignment wrapText="1"/>
    </dxf>
    <dxf>
      <numFmt numFmtId="167" formatCode="&quot;$&quot;#,##0.00"/>
    </dxf>
    <dxf>
      <numFmt numFmtId="167" formatCode="&quot;$&quot;#,##0.00"/>
    </dxf>
    <dxf>
      <numFmt numFmtId="167" formatCode="&quot;$&quot;#,##0.00"/>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7" formatCode="&quot;$&quot;#,##0.00"/>
    </dxf>
    <dxf>
      <numFmt numFmtId="169" formatCode="#,##0.00\ &quot;kr&quot;"/>
    </dxf>
    <dxf>
      <alignment wrapText="1"/>
    </dxf>
    <dxf>
      <numFmt numFmtId="167" formatCode="&quot;$&quot;#,##0.00"/>
    </dxf>
    <dxf>
      <numFmt numFmtId="167" formatCode="&quot;$&quot;#,##0.00"/>
    </dxf>
    <dxf>
      <numFmt numFmtId="167" formatCode="&quot;$&quot;#,##0.00"/>
    </dxf>
    <dxf>
      <numFmt numFmtId="167" formatCode="&quot;$&quot;#,##0.00"/>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7" formatCode="&quot;$&quot;#,##0.00"/>
    </dxf>
    <dxf>
      <numFmt numFmtId="169" formatCode="#,##0.00\ &quot;kr&quot;"/>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7" formatCode="&quot;$&quot;#,##0.00"/>
    </dxf>
    <dxf>
      <numFmt numFmtId="169" formatCode="#,##0.00\ &quot;kr&quot;"/>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7" formatCode="&quot;$&quot;#,##0.00"/>
    </dxf>
    <dxf>
      <numFmt numFmtId="169" formatCode="#,##0.00\ &quot;kr&quot;"/>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7" formatCode="&quot;$&quot;#,##0.00"/>
    </dxf>
    <dxf>
      <numFmt numFmtId="169" formatCode="#,##0.00\ &quot;kr&quot;"/>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7" formatCode="&quot;$&quot;#,##0.00"/>
    </dxf>
    <dxf>
      <numFmt numFmtId="169" formatCode="#,##0.00\ &quot;kr&quot;"/>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7" formatCode="&quot;$&quot;#,##0.00"/>
    </dxf>
    <dxf>
      <numFmt numFmtId="169" formatCode="#,##0.00\ &quot;kr&quot;"/>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7" formatCode="&quot;$&quot;#,##0.00"/>
    </dxf>
    <dxf>
      <numFmt numFmtId="169" formatCode="#,##0.00\ &quot;kr&quot;"/>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7" formatCode="&quot;$&quot;#,##0.00"/>
    </dxf>
    <dxf>
      <numFmt numFmtId="169" formatCode="#,##0.00\ &quot;kr&quot;"/>
    </dxf>
    <dxf>
      <alignment wrapText="1"/>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7" formatCode="&quot;$&quot;#,##0.00"/>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8" formatCode="#,##0\ &quot;kr&quot;"/>
    </dxf>
    <dxf>
      <numFmt numFmtId="168" formatCode="#,##0\ &quot;kr&quot;"/>
    </dxf>
    <dxf>
      <numFmt numFmtId="168" formatCode="#,##0\ &quot;kr&quot;"/>
    </dxf>
    <dxf>
      <numFmt numFmtId="168" formatCode="#,##0\ &quot;kr&quot;"/>
    </dxf>
    <dxf>
      <numFmt numFmtId="168" formatCode="#,##0\ &quot;kr&quot;"/>
    </dxf>
    <dxf>
      <numFmt numFmtId="168" formatCode="#,##0\ &quot;kr&quot;"/>
    </dxf>
    <dxf>
      <numFmt numFmtId="168" formatCode="#,##0\ &quot;kr&quot;"/>
    </dxf>
    <dxf>
      <numFmt numFmtId="168" formatCode="#,##0\ &quot;kr&quot;"/>
    </dxf>
    <dxf>
      <numFmt numFmtId="168" formatCode="#,##0\ &quot;kr&quot;"/>
    </dxf>
    <dxf>
      <numFmt numFmtId="168" formatCode="#,##0\ &quot;kr&quot;"/>
    </dxf>
    <dxf>
      <numFmt numFmtId="168" formatCode="#,##0\ &quot;kr&quot;"/>
    </dxf>
    <dxf>
      <numFmt numFmtId="168" formatCode="#,##0\ &quot;kr&quot;"/>
    </dxf>
    <dxf>
      <numFmt numFmtId="19" formatCode="yyyy/mm/dd"/>
    </dxf>
    <dxf>
      <numFmt numFmtId="19" formatCode="yyyy/mm/dd"/>
    </dxf>
    <dxf>
      <numFmt numFmtId="19" formatCode="yyyy/mm/dd"/>
    </dxf>
    <dxf>
      <numFmt numFmtId="19" formatCode="yyyy/mm/dd"/>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numFmt numFmtId="169" formatCode="#,##0.00\ &quot;kr&quot;"/>
    </dxf>
    <dxf>
      <alignment wrapText="1"/>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0"/>
        <color theme="1"/>
        <name val="Tahoma"/>
        <scheme val="major"/>
      </font>
      <fill>
        <patternFill patternType="solid">
          <fgColor indexed="64"/>
          <bgColor theme="5" tint="-0.249977111117893"/>
        </patternFill>
      </fill>
      <alignment horizontal="general" vertical="bottom" textRotation="0" wrapText="1" indent="0" justifyLastLine="0" shrinkToFit="0" readingOrder="0"/>
    </dxf>
  </dxfs>
  <tableStyles count="0" defaultTableStyle="TableStyleMedium3" defaultPivotStyle="PivotStyleMedium3"/>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BERÄKNAD jfr med FAKTISK KOSTNAD</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sv-SE"/>
        </a:p>
      </c:txPr>
    </c:title>
    <c:autoTitleDeleted val="0"/>
    <c:plotArea>
      <c:layout/>
      <c:barChart>
        <c:barDir val="col"/>
        <c:grouping val="clustered"/>
        <c:varyColors val="0"/>
        <c:ser>
          <c:idx val="0"/>
          <c:order val="0"/>
          <c:tx>
            <c:strRef>
              <c:f>PROJEKTPARAMETRAR!$B$16</c:f>
              <c:strCache>
                <c:ptCount val="1"/>
                <c:pt idx="0">
                  <c:v>PLANERAD KOSTNAD</c:v>
                </c:pt>
              </c:strCache>
            </c:strRef>
          </c:tx>
          <c:spPr>
            <a:solidFill>
              <a:schemeClr val="accent1"/>
            </a:solidFill>
            <a:ln>
              <a:noFill/>
            </a:ln>
            <a:effectLst/>
          </c:spPr>
          <c:invertIfNegative val="0"/>
          <c:cat>
            <c:strRef>
              <c:f>PROJEKTPARAMETRAR!$C$15:$H$15</c:f>
              <c:strCache>
                <c:ptCount val="6"/>
                <c:pt idx="0">
                  <c:v>KOMPLEMENTÄR</c:v>
                </c:pt>
                <c:pt idx="1">
                  <c:v>AFFÄRSJURIST</c:v>
                </c:pt>
                <c:pt idx="2">
                  <c:v>FÖRSVARSADVOKAT</c:v>
                </c:pt>
                <c:pt idx="3">
                  <c:v>ADVOKAT IMMATERIE.</c:v>
                </c:pt>
                <c:pt idx="4">
                  <c:v>KONKURSADVOKAT</c:v>
                </c:pt>
                <c:pt idx="5">
                  <c:v>ADMINISTRATIONSPERSONAL</c:v>
                </c:pt>
              </c:strCache>
            </c:strRef>
          </c:cat>
          <c:val>
            <c:numRef>
              <c:f>PROJEKTPARAMETRAR!$C$16:$H$16</c:f>
              <c:numCache>
                <c:formatCode>#\ ##0.00\ "kr"</c:formatCode>
                <c:ptCount val="6"/>
                <c:pt idx="0">
                  <c:v>78750</c:v>
                </c:pt>
                <c:pt idx="1">
                  <c:v>66250</c:v>
                </c:pt>
                <c:pt idx="2">
                  <c:v>105000</c:v>
                </c:pt>
                <c:pt idx="3">
                  <c:v>35750</c:v>
                </c:pt>
                <c:pt idx="4">
                  <c:v>0</c:v>
                </c:pt>
                <c:pt idx="5">
                  <c:v>66250</c:v>
                </c:pt>
              </c:numCache>
            </c:numRef>
          </c:val>
          <c:extLst>
            <c:ext xmlns:c16="http://schemas.microsoft.com/office/drawing/2014/chart" uri="{C3380CC4-5D6E-409C-BE32-E72D297353CC}">
              <c16:uniqueId val="{00000000-6ECC-437E-8AEA-3745CBED7649}"/>
            </c:ext>
          </c:extLst>
        </c:ser>
        <c:ser>
          <c:idx val="1"/>
          <c:order val="1"/>
          <c:tx>
            <c:strRef>
              <c:f>PROJEKTPARAMETRAR!$B$17</c:f>
              <c:strCache>
                <c:ptCount val="1"/>
                <c:pt idx="0">
                  <c:v>FAKTISK KOSTNAD</c:v>
                </c:pt>
              </c:strCache>
            </c:strRef>
          </c:tx>
          <c:spPr>
            <a:solidFill>
              <a:schemeClr val="accent2"/>
            </a:solidFill>
            <a:ln>
              <a:noFill/>
            </a:ln>
            <a:effectLst/>
          </c:spPr>
          <c:invertIfNegative val="0"/>
          <c:cat>
            <c:strRef>
              <c:f>PROJEKTPARAMETRAR!$C$15:$H$15</c:f>
              <c:strCache>
                <c:ptCount val="6"/>
                <c:pt idx="0">
                  <c:v>KOMPLEMENTÄR</c:v>
                </c:pt>
                <c:pt idx="1">
                  <c:v>AFFÄRSJURIST</c:v>
                </c:pt>
                <c:pt idx="2">
                  <c:v>FÖRSVARSADVOKAT</c:v>
                </c:pt>
                <c:pt idx="3">
                  <c:v>ADVOKAT IMMATERIE.</c:v>
                </c:pt>
                <c:pt idx="4">
                  <c:v>KONKURSADVOKAT</c:v>
                </c:pt>
                <c:pt idx="5">
                  <c:v>ADMINISTRATIONSPERSONAL</c:v>
                </c:pt>
              </c:strCache>
            </c:strRef>
          </c:cat>
          <c:val>
            <c:numRef>
              <c:f>PROJEKTPARAMETRAR!$C$17:$H$17</c:f>
              <c:numCache>
                <c:formatCode>#\ ##0.00\ "kr"</c:formatCode>
                <c:ptCount val="6"/>
                <c:pt idx="0">
                  <c:v>79275</c:v>
                </c:pt>
                <c:pt idx="1">
                  <c:v>67375</c:v>
                </c:pt>
                <c:pt idx="2">
                  <c:v>105600</c:v>
                </c:pt>
                <c:pt idx="3">
                  <c:v>34650</c:v>
                </c:pt>
                <c:pt idx="4">
                  <c:v>0</c:v>
                </c:pt>
                <c:pt idx="5">
                  <c:v>67000</c:v>
                </c:pt>
              </c:numCache>
            </c:numRef>
          </c:val>
          <c:extLst>
            <c:ext xmlns:c16="http://schemas.microsoft.com/office/drawing/2014/chart" uri="{C3380CC4-5D6E-409C-BE32-E72D297353CC}">
              <c16:uniqueId val="{00000001-6ECC-437E-8AEA-3745CBED7649}"/>
            </c:ext>
          </c:extLst>
        </c:ser>
        <c:dLbls>
          <c:showLegendKey val="0"/>
          <c:showVal val="0"/>
          <c:showCatName val="0"/>
          <c:showSerName val="0"/>
          <c:showPercent val="0"/>
          <c:showBubbleSize val="0"/>
        </c:dLbls>
        <c:gapWidth val="199"/>
        <c:axId val="243720024"/>
        <c:axId val="243728600"/>
      </c:barChart>
      <c:catAx>
        <c:axId val="243720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sv-SE"/>
          </a:p>
        </c:txPr>
        <c:crossAx val="243728600"/>
        <c:crosses val="autoZero"/>
        <c:auto val="1"/>
        <c:lblAlgn val="ctr"/>
        <c:lblOffset val="100"/>
        <c:noMultiLvlLbl val="0"/>
      </c:catAx>
      <c:valAx>
        <c:axId val="2437286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quot;kr&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437200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BERÄKNAT jfr med FAKTISKT ANTAL TIMMAR</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sv-SE"/>
        </a:p>
      </c:txPr>
    </c:title>
    <c:autoTitleDeleted val="0"/>
    <c:plotArea>
      <c:layout/>
      <c:barChart>
        <c:barDir val="col"/>
        <c:grouping val="clustered"/>
        <c:varyColors val="0"/>
        <c:ser>
          <c:idx val="0"/>
          <c:order val="0"/>
          <c:tx>
            <c:strRef>
              <c:f>PROJEKTPARAMETRAR!$B$18</c:f>
              <c:strCache>
                <c:ptCount val="1"/>
                <c:pt idx="0">
                  <c:v>PLANERAT ANTAL TIMMAR</c:v>
                </c:pt>
              </c:strCache>
            </c:strRef>
          </c:tx>
          <c:spPr>
            <a:solidFill>
              <a:schemeClr val="accent1"/>
            </a:solidFill>
            <a:ln>
              <a:noFill/>
            </a:ln>
            <a:effectLst/>
          </c:spPr>
          <c:invertIfNegative val="0"/>
          <c:cat>
            <c:strRef>
              <c:f>PROJEKTPARAMETRAR!$C$15:$H$15</c:f>
              <c:strCache>
                <c:ptCount val="6"/>
                <c:pt idx="0">
                  <c:v>KOMPLEMENTÄR</c:v>
                </c:pt>
                <c:pt idx="1">
                  <c:v>AFFÄRSJURIST</c:v>
                </c:pt>
                <c:pt idx="2">
                  <c:v>FÖRSVARSADVOKAT</c:v>
                </c:pt>
                <c:pt idx="3">
                  <c:v>ADVOKAT IMMATERIE.</c:v>
                </c:pt>
                <c:pt idx="4">
                  <c:v>KONKURSADVOKAT</c:v>
                </c:pt>
                <c:pt idx="5">
                  <c:v>ADMINISTRATIONSPERSONAL</c:v>
                </c:pt>
              </c:strCache>
            </c:strRef>
          </c:cat>
          <c:val>
            <c:numRef>
              <c:f>PROJEKTPARAMETRAR!$C$18:$H$18</c:f>
              <c:numCache>
                <c:formatCode>#,##0.00</c:formatCode>
                <c:ptCount val="6"/>
                <c:pt idx="0">
                  <c:v>225</c:v>
                </c:pt>
                <c:pt idx="1">
                  <c:v>189.28571428571428</c:v>
                </c:pt>
                <c:pt idx="2">
                  <c:v>300</c:v>
                </c:pt>
                <c:pt idx="3">
                  <c:v>102.14285714285714</c:v>
                </c:pt>
                <c:pt idx="4">
                  <c:v>0</c:v>
                </c:pt>
                <c:pt idx="5">
                  <c:v>189.28571428571428</c:v>
                </c:pt>
              </c:numCache>
            </c:numRef>
          </c:val>
          <c:extLst>
            <c:ext xmlns:c16="http://schemas.microsoft.com/office/drawing/2014/chart" uri="{C3380CC4-5D6E-409C-BE32-E72D297353CC}">
              <c16:uniqueId val="{00000000-0F16-4B3D-BA50-9FA94006C8CD}"/>
            </c:ext>
          </c:extLst>
        </c:ser>
        <c:ser>
          <c:idx val="1"/>
          <c:order val="1"/>
          <c:tx>
            <c:strRef>
              <c:f>PROJEKTPARAMETRAR!$B$19</c:f>
              <c:strCache>
                <c:ptCount val="1"/>
                <c:pt idx="0">
                  <c:v>FAKTISKT ANTAL TIMMAR</c:v>
                </c:pt>
              </c:strCache>
            </c:strRef>
          </c:tx>
          <c:spPr>
            <a:solidFill>
              <a:schemeClr val="accent2"/>
            </a:solidFill>
            <a:ln>
              <a:noFill/>
            </a:ln>
            <a:effectLst/>
          </c:spPr>
          <c:invertIfNegative val="0"/>
          <c:cat>
            <c:strRef>
              <c:f>PROJEKTPARAMETRAR!$C$15:$H$15</c:f>
              <c:strCache>
                <c:ptCount val="6"/>
                <c:pt idx="0">
                  <c:v>KOMPLEMENTÄR</c:v>
                </c:pt>
                <c:pt idx="1">
                  <c:v>AFFÄRSJURIST</c:v>
                </c:pt>
                <c:pt idx="2">
                  <c:v>FÖRSVARSADVOKAT</c:v>
                </c:pt>
                <c:pt idx="3">
                  <c:v>ADVOKAT IMMATERIE.</c:v>
                </c:pt>
                <c:pt idx="4">
                  <c:v>KONKURSADVOKAT</c:v>
                </c:pt>
                <c:pt idx="5">
                  <c:v>ADMINISTRATIONSPERSONAL</c:v>
                </c:pt>
              </c:strCache>
            </c:strRef>
          </c:cat>
          <c:val>
            <c:numRef>
              <c:f>PROJEKTPARAMETRAR!$C$19:$H$19</c:f>
              <c:numCache>
                <c:formatCode>#,##0.00</c:formatCode>
                <c:ptCount val="6"/>
                <c:pt idx="0">
                  <c:v>226.5</c:v>
                </c:pt>
                <c:pt idx="1">
                  <c:v>192.5</c:v>
                </c:pt>
                <c:pt idx="2">
                  <c:v>301.71428571428572</c:v>
                </c:pt>
                <c:pt idx="3">
                  <c:v>99</c:v>
                </c:pt>
                <c:pt idx="4">
                  <c:v>0</c:v>
                </c:pt>
                <c:pt idx="5">
                  <c:v>191.42857142857142</c:v>
                </c:pt>
              </c:numCache>
            </c:numRef>
          </c:val>
          <c:extLst>
            <c:ext xmlns:c16="http://schemas.microsoft.com/office/drawing/2014/chart" uri="{C3380CC4-5D6E-409C-BE32-E72D297353CC}">
              <c16:uniqueId val="{00000001-0F16-4B3D-BA50-9FA94006C8CD}"/>
            </c:ext>
          </c:extLst>
        </c:ser>
        <c:dLbls>
          <c:showLegendKey val="0"/>
          <c:showVal val="0"/>
          <c:showCatName val="0"/>
          <c:showSerName val="0"/>
          <c:showPercent val="0"/>
          <c:showBubbleSize val="0"/>
        </c:dLbls>
        <c:gapWidth val="199"/>
        <c:axId val="243689824"/>
        <c:axId val="243690208"/>
      </c:barChart>
      <c:catAx>
        <c:axId val="24368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sv-SE"/>
          </a:p>
        </c:txPr>
        <c:crossAx val="243690208"/>
        <c:crosses val="autoZero"/>
        <c:auto val="1"/>
        <c:lblAlgn val="ctr"/>
        <c:lblOffset val="100"/>
        <c:noMultiLvlLbl val="0"/>
      </c:catAx>
      <c:valAx>
        <c:axId val="2436902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436898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13</xdr:row>
      <xdr:rowOff>19049</xdr:rowOff>
    </xdr:from>
    <xdr:to>
      <xdr:col>4</xdr:col>
      <xdr:colOff>938250</xdr:colOff>
      <xdr:row>42</xdr:row>
      <xdr:rowOff>95250</xdr:rowOff>
    </xdr:to>
    <xdr:graphicFrame macro="">
      <xdr:nvGraphicFramePr>
        <xdr:cNvPr id="7" name="Diagram 6" descr="Stapeldiagram som visar planerad kostnad jämfört med faktisk kostnad">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1038225</xdr:colOff>
      <xdr:row>13</xdr:row>
      <xdr:rowOff>19049</xdr:rowOff>
    </xdr:from>
    <xdr:to>
      <xdr:col>8</xdr:col>
      <xdr:colOff>509625</xdr:colOff>
      <xdr:row>42</xdr:row>
      <xdr:rowOff>95250</xdr:rowOff>
    </xdr:to>
    <xdr:graphicFrame macro="">
      <xdr:nvGraphicFramePr>
        <xdr:cNvPr id="8" name="Diagram 7" descr="Stapeldiagram som visar planerat antal timmar jämfört med faktiskt antal timmar">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28</xdr:col>
      <xdr:colOff>590550</xdr:colOff>
      <xdr:row>15</xdr:row>
      <xdr:rowOff>0</xdr:rowOff>
    </xdr:to>
    <xdr:sp macro="" textlink="">
      <xdr:nvSpPr>
        <xdr:cNvPr id="3" name="Rektangel 2" descr="INFO:To add a row, select the bottom-right most cell in the body of the table (not the totals row) and press Tab, or press SHIFT and then F10 within table where you want the row inserted and select Insert | Table Rows Above/Below.&#10;Be sure all unused rows are deleted, as the PROJECT TOTALS PivotTable will use all of the tables cells, and otherwise would give erroneous results.&#10;To delete this info tip, select any edge and press Delete.&#10;">
          <a:extLst>
            <a:ext uri="{FF2B5EF4-FFF2-40B4-BE49-F238E27FC236}">
              <a16:creationId xmlns:a16="http://schemas.microsoft.com/office/drawing/2014/main" id="{00000000-0008-0000-0100-000003000000}"/>
            </a:ext>
          </a:extLst>
        </xdr:cNvPr>
        <xdr:cNvSpPr/>
      </xdr:nvSpPr>
      <xdr:spPr>
        <a:xfrm>
          <a:off x="10086975" y="447675"/>
          <a:ext cx="3028950" cy="3133725"/>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sv-se" sz="1800">
              <a:solidFill>
                <a:schemeClr val="tx1">
                  <a:lumMod val="65000"/>
                  <a:lumOff val="35000"/>
                </a:schemeClr>
              </a:solidFill>
              <a:latin typeface="+mj-lt"/>
            </a:rPr>
            <a:t>INFORMATION</a:t>
          </a:r>
        </a:p>
        <a:p>
          <a:pPr algn="l" rtl="0"/>
          <a:endParaRPr lang="en-US" sz="1100">
            <a:solidFill>
              <a:schemeClr val="tx1">
                <a:lumMod val="65000"/>
                <a:lumOff val="35000"/>
              </a:schemeClr>
            </a:solidFill>
          </a:endParaRPr>
        </a:p>
        <a:p>
          <a:pPr algn="l" rtl="0"/>
          <a:r>
            <a:rPr lang="sv-se" sz="1100">
              <a:solidFill>
                <a:schemeClr val="tx1">
                  <a:lumMod val="65000"/>
                  <a:lumOff val="35000"/>
                </a:schemeClr>
              </a:solidFill>
            </a:rPr>
            <a:t>Om du vill lägga till en rad markerar</a:t>
          </a:r>
          <a:r>
            <a:rPr lang="sv-se" sz="1100" baseline="0">
              <a:solidFill>
                <a:schemeClr val="tx1">
                  <a:lumMod val="65000"/>
                  <a:lumOff val="35000"/>
                </a:schemeClr>
              </a:solidFill>
            </a:rPr>
            <a:t> du cellen längst ned till höger i brödtexten i tabellen (inte i summaraden) och trycker på TABB. Du kan också trycka på SKIFT och sedan F10 i tabellen där du vill infoga raden och välja Infoga | Tabellrader ovanför/nedanför.</a:t>
          </a:r>
        </a:p>
        <a:p>
          <a:pPr algn="l" rtl="0"/>
          <a:endParaRPr lang="en-US" sz="1100" baseline="0">
            <a:solidFill>
              <a:schemeClr val="tx1">
                <a:lumMod val="65000"/>
                <a:lumOff val="35000"/>
              </a:schemeClr>
            </a:solidFill>
          </a:endParaRPr>
        </a:p>
        <a:p>
          <a:pPr algn="l" rtl="0"/>
          <a:r>
            <a:rPr lang="sv-se" sz="1100" baseline="0">
              <a:solidFill>
                <a:schemeClr val="tx1">
                  <a:lumMod val="65000"/>
                  <a:lumOff val="35000"/>
                </a:schemeClr>
              </a:solidFill>
            </a:rPr>
            <a:t>Se till att ta bort alla oanvända rader eftersom pivottabellen </a:t>
          </a:r>
          <a:r>
            <a:rPr lang="sv-SE" sz="1100" baseline="0">
              <a:solidFill>
                <a:schemeClr val="tx1">
                  <a:lumMod val="65000"/>
                  <a:lumOff val="35000"/>
                </a:schemeClr>
              </a:solidFill>
            </a:rPr>
            <a:t>PROJEKTSUMMOR</a:t>
          </a:r>
          <a:r>
            <a:rPr lang="sv-se" sz="1100" baseline="0">
              <a:solidFill>
                <a:schemeClr val="tx1">
                  <a:lumMod val="65000"/>
                  <a:lumOff val="35000"/>
                </a:schemeClr>
              </a:solidFill>
            </a:rPr>
            <a:t> använder alla celler i tabellen och annars ger felaktiga resultat.</a:t>
          </a:r>
        </a:p>
        <a:p>
          <a:pPr algn="l" rtl="0"/>
          <a:endParaRPr lang="en-US" sz="1100" baseline="0">
            <a:solidFill>
              <a:schemeClr val="tx1">
                <a:lumMod val="65000"/>
                <a:lumOff val="35000"/>
              </a:schemeClr>
            </a:solidFill>
          </a:endParaRPr>
        </a:p>
        <a:p>
          <a:pPr algn="l" rtl="0"/>
          <a:r>
            <a:rPr lang="sv-se" sz="1100" baseline="0">
              <a:solidFill>
                <a:schemeClr val="tx1">
                  <a:lumMod val="65000"/>
                  <a:lumOff val="35000"/>
                </a:schemeClr>
              </a:solidFill>
            </a:rPr>
            <a:t>Ta bort det här tipset genom att markera valfri kant och trycka på Delete.</a:t>
          </a:r>
          <a:endParaRPr lang="en-US" sz="1100">
            <a:solidFill>
              <a:schemeClr val="tx1">
                <a:lumMod val="65000"/>
                <a:lumOff val="35000"/>
              </a:schemeClr>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15</xdr:col>
      <xdr:colOff>0</xdr:colOff>
      <xdr:row>3</xdr:row>
      <xdr:rowOff>0</xdr:rowOff>
    </xdr:from>
    <xdr:to>
      <xdr:col>19</xdr:col>
      <xdr:colOff>590550</xdr:colOff>
      <xdr:row>16</xdr:row>
      <xdr:rowOff>19050</xdr:rowOff>
    </xdr:to>
    <xdr:sp macro="" textlink="">
      <xdr:nvSpPr>
        <xdr:cNvPr id="2" name="Rektangel 1" descr="INFO: This PivotTable will not refresh automatically.  To refresh it, select it (any cell within the PivotTable), on the PIVOTTABLE TOOLS | ANALYZE ribbon tab press Refresh.  Or press SHIFT + F10 by selecting the PivotTable and select Refresh.&#10;To delete this info tip, select any edge and press Delete&#10;">
          <a:extLst>
            <a:ext uri="{FF2B5EF4-FFF2-40B4-BE49-F238E27FC236}">
              <a16:creationId xmlns:a16="http://schemas.microsoft.com/office/drawing/2014/main" id="{00000000-0008-0000-0200-000002000000}"/>
            </a:ext>
          </a:extLst>
        </xdr:cNvPr>
        <xdr:cNvSpPr/>
      </xdr:nvSpPr>
      <xdr:spPr>
        <a:xfrm>
          <a:off x="15554325" y="885825"/>
          <a:ext cx="3028950" cy="251460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sv-se" sz="1800">
              <a:solidFill>
                <a:schemeClr val="tx1">
                  <a:lumMod val="65000"/>
                  <a:lumOff val="35000"/>
                </a:schemeClr>
              </a:solidFill>
              <a:latin typeface="+mj-lt"/>
            </a:rPr>
            <a:t>INFORMATION</a:t>
          </a:r>
        </a:p>
        <a:p>
          <a:pPr algn="l" rtl="0"/>
          <a:endParaRPr lang="en-US" sz="1100">
            <a:solidFill>
              <a:schemeClr val="tx1">
                <a:lumMod val="65000"/>
                <a:lumOff val="35000"/>
              </a:schemeClr>
            </a:solidFill>
          </a:endParaRPr>
        </a:p>
        <a:p>
          <a:pPr algn="l" rtl="0"/>
          <a:r>
            <a:rPr lang="sv-se" sz="1100">
              <a:solidFill>
                <a:schemeClr val="tx1">
                  <a:lumMod val="65000"/>
                  <a:lumOff val="35000"/>
                </a:schemeClr>
              </a:solidFill>
            </a:rPr>
            <a:t>Den här pivottabellen uppdateras inte automatiskt.  Uppdatera den genom att markera</a:t>
          </a:r>
          <a:r>
            <a:rPr lang="sv-se" sz="1100" baseline="0">
              <a:solidFill>
                <a:schemeClr val="tx1">
                  <a:lumMod val="65000"/>
                  <a:lumOff val="35000"/>
                </a:schemeClr>
              </a:solidFill>
            </a:rPr>
            <a:t> den (markera valfri cell i pivottabellen) och trycka på Uppdatera på menyfliken VERKTYG FÖR PIVOTTABELL | ANALYSERA.  Du kan också trycka på SKIFT och sedan på F10 i pivottabellen och välja Uppdatera.</a:t>
          </a:r>
        </a:p>
        <a:p>
          <a:pPr algn="l" rtl="0"/>
          <a:endParaRPr lang="en-US" sz="1100" baseline="0">
            <a:solidFill>
              <a:schemeClr val="tx1">
                <a:lumMod val="65000"/>
                <a:lumOff val="35000"/>
              </a:schemeClr>
            </a:solidFill>
          </a:endParaRPr>
        </a:p>
        <a:p>
          <a:pPr algn="l" rtl="0"/>
          <a:r>
            <a:rPr lang="sv-se" sz="1100" baseline="0">
              <a:solidFill>
                <a:schemeClr val="tx1">
                  <a:lumMod val="65000"/>
                  <a:lumOff val="35000"/>
                </a:schemeClr>
              </a:solidFill>
            </a:rPr>
            <a:t>Ta bort det här tipset genom att markera valfri kant och trycka på Delete.</a:t>
          </a:r>
          <a:endParaRPr lang="en-US" sz="1100">
            <a:solidFill>
              <a:schemeClr val="tx1">
                <a:lumMod val="65000"/>
                <a:lumOff val="35000"/>
              </a:schemeClr>
            </a:solidFill>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15.731008333336" createdVersion="5" refreshedVersion="6" minRefreshableVersion="3" recordCount="5" xr:uid="{00000000-000A-0000-FFFF-FFFF00000000}">
  <cacheSource type="worksheet">
    <worksheetSource name="Information"/>
  </cacheSource>
  <cacheFields count="22">
    <cacheField name="PROJEKTNAMN" numFmtId="0">
      <sharedItems count="5">
        <s v="Projekt 1"/>
        <s v="Projekt 2"/>
        <s v="Projekt 3"/>
        <s v="Projekt 4"/>
        <s v="Projekt 5"/>
      </sharedItems>
    </cacheField>
    <cacheField name="PROJEKTTYP" numFmtId="0">
      <sharedItems/>
    </cacheField>
    <cacheField name="BERÄKNAD START" numFmtId="14">
      <sharedItems containsSemiMixedTypes="0" containsNonDate="0" containsDate="1" containsString="0" minDate="2019-02-19T00:00:00" maxDate="2019-09-28T00:00:00"/>
    </cacheField>
    <cacheField name="BERÄKNAT SLUT" numFmtId="14">
      <sharedItems containsSemiMixedTypes="0" containsNonDate="0" containsDate="1" containsString="0" minDate="2019-04-20T00:00:00" maxDate="2019-10-28T00:00:00"/>
    </cacheField>
    <cacheField name="FAKTISK START" numFmtId="14">
      <sharedItems containsSemiMixedTypes="0" containsNonDate="0" containsDate="1" containsString="0" minDate="2019-03-01T00:00:00" maxDate="2019-10-08T00:00:00"/>
    </cacheField>
    <cacheField name="FAKTISKT SLUT" numFmtId="14">
      <sharedItems containsSemiMixedTypes="0" containsNonDate="0" containsDate="1" containsString="0" minDate="2019-04-25T00:00:00" maxDate="2019-11-06T00:00:00"/>
    </cacheField>
    <cacheField name="BERÄKNAT ARBETE" numFmtId="0">
      <sharedItems containsSemiMixedTypes="0" containsString="0" containsNumber="1" containsInteger="1" minValue="150" maxValue="500"/>
    </cacheField>
    <cacheField name="FAKTISKT ARBETE" numFmtId="0">
      <sharedItems containsSemiMixedTypes="0" containsString="0" containsNumber="1" containsInteger="1" minValue="145" maxValue="500"/>
    </cacheField>
    <cacheField name="BERÄKNAD VARAKTIGHET" numFmtId="0">
      <sharedItems containsSemiMixedTypes="0" containsString="0" containsNumber="1" containsInteger="1" minValue="0" maxValue="69"/>
    </cacheField>
    <cacheField name="FAKTISK VARAKTIGHET" numFmtId="0">
      <sharedItems containsSemiMixedTypes="0" containsString="0" containsNumber="1" containsInteger="1" minValue="0" maxValue="69"/>
    </cacheField>
    <cacheField name="KOMPLEMENTÄR" numFmtId="168">
      <sharedItems containsSemiMixedTypes="0" containsString="0" containsNumber="1" containsInteger="1" minValue="5250" maxValue="35000"/>
    </cacheField>
    <cacheField name="AFFÄRSJURIST" numFmtId="168">
      <sharedItems containsSemiMixedTypes="0" containsString="0" containsNumber="1" containsInteger="1" minValue="0" maxValue="40000"/>
    </cacheField>
    <cacheField name="FÖRSVARSADVOKAT" numFmtId="168">
      <sharedItems containsSemiMixedTypes="0" containsString="0" containsNumber="1" containsInteger="1" minValue="0" maxValue="75000"/>
    </cacheField>
    <cacheField name="ADVOKAT IMMATERIELLA RÄTTIGHETER" numFmtId="168">
      <sharedItems containsSemiMixedTypes="0" containsString="0" containsNumber="1" containsInteger="1" minValue="0" maxValue="24750"/>
    </cacheField>
    <cacheField name="KONKURSADVOKAT" numFmtId="168">
      <sharedItems containsSemiMixedTypes="0" containsString="0" containsNumber="1" containsInteger="1" minValue="0" maxValue="0"/>
    </cacheField>
    <cacheField name="ADMINISTRATIONSPERSONAL" numFmtId="168">
      <sharedItems containsSemiMixedTypes="0" containsString="0" containsNumber="1" containsInteger="1" minValue="5625" maxValue="20000"/>
    </cacheField>
    <cacheField name="KOMPLEMENTÄR 2" numFmtId="168">
      <sharedItems containsSemiMixedTypes="0" containsString="0" containsNumber="1" containsInteger="1" minValue="5075" maxValue="35000"/>
    </cacheField>
    <cacheField name="AFFÄRSJURIST 2" numFmtId="168">
      <sharedItems containsSemiMixedTypes="0" containsString="0" containsNumber="1" containsInteger="1" minValue="0" maxValue="39000"/>
    </cacheField>
    <cacheField name="FÖRSVARSADVOKAT 2" numFmtId="168">
      <sharedItems containsSemiMixedTypes="0" containsString="0" containsNumber="1" containsInteger="1" minValue="0" maxValue="75000"/>
    </cacheField>
    <cacheField name="ADVOKAT IMMATERIELLA RÄTTIGHETER 2" numFmtId="168">
      <sharedItems containsSemiMixedTypes="0" containsString="0" containsNumber="1" containsInteger="1" minValue="0" maxValue="23925"/>
    </cacheField>
    <cacheField name="KONKURSADVOKAT 2" numFmtId="168">
      <sharedItems containsSemiMixedTypes="0" containsString="0" containsNumber="1" containsInteger="1" minValue="0" maxValue="0"/>
    </cacheField>
    <cacheField name="ADMINISTRATIONSPERSONAL 2" numFmtId="168">
      <sharedItems containsSemiMixedTypes="0" containsString="0" containsNumber="1" minValue="5437.5" maxValue="195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Bildande av aktiebolag"/>
    <d v="2019-02-19T00:00:00"/>
    <d v="2019-04-20T00:00:00"/>
    <d v="2019-03-01T00:00:00"/>
    <d v="2019-04-25T00:00:00"/>
    <n v="200"/>
    <n v="220"/>
    <n v="61"/>
    <n v="54"/>
    <n v="7000"/>
    <n v="20000"/>
    <n v="0"/>
    <n v="0"/>
    <n v="0"/>
    <n v="12500"/>
    <n v="7700"/>
    <n v="22000"/>
    <n v="0"/>
    <n v="0"/>
    <n v="0"/>
    <n v="13750"/>
  </r>
  <r>
    <x v="1"/>
    <s v="Företagsförvärv"/>
    <d v="2019-03-21T00:00:00"/>
    <d v="2019-05-30T00:00:00"/>
    <d v="2019-03-31T00:00:00"/>
    <d v="2019-06-09T00:00:00"/>
    <n v="400"/>
    <n v="390"/>
    <n v="69"/>
    <n v="69"/>
    <n v="14000"/>
    <n v="40000"/>
    <n v="0"/>
    <n v="11000"/>
    <n v="0"/>
    <n v="20000"/>
    <n v="13650"/>
    <n v="39000"/>
    <n v="0"/>
    <n v="10725"/>
    <n v="0"/>
    <n v="19500"/>
  </r>
  <r>
    <x v="2"/>
    <s v="Försvar för produktansvar"/>
    <d v="2019-07-19T00:00:00"/>
    <d v="2019-07-19T00:00:00"/>
    <d v="2019-07-19T00:00:00"/>
    <d v="2019-08-08T00:00:00"/>
    <n v="500"/>
    <n v="500"/>
    <n v="0"/>
    <n v="19"/>
    <n v="35000"/>
    <n v="0"/>
    <n v="75000"/>
    <n v="0"/>
    <n v="0"/>
    <n v="18750"/>
    <n v="35000"/>
    <n v="0"/>
    <n v="75000"/>
    <n v="0"/>
    <n v="0"/>
    <n v="18750"/>
  </r>
  <r>
    <x v="3"/>
    <s v="Patentansökning"/>
    <d v="2019-09-07T00:00:00"/>
    <d v="2019-10-07T00:00:00"/>
    <d v="2019-10-07T00:00:00"/>
    <d v="2019-10-07T00:00:00"/>
    <n v="150"/>
    <n v="145"/>
    <n v="30"/>
    <n v="0"/>
    <n v="5250"/>
    <n v="0"/>
    <n v="0"/>
    <n v="24750"/>
    <n v="0"/>
    <n v="5625"/>
    <n v="5075"/>
    <n v="0"/>
    <n v="0"/>
    <n v="23925"/>
    <n v="0"/>
    <n v="5437.5"/>
  </r>
  <r>
    <x v="4"/>
    <s v="Arbetstvist"/>
    <d v="2019-09-27T00:00:00"/>
    <d v="2019-10-27T00:00:00"/>
    <d v="2019-10-07T00:00:00"/>
    <d v="2019-11-05T00:00:00"/>
    <n v="250"/>
    <n v="255"/>
    <n v="30"/>
    <n v="28"/>
    <n v="17500"/>
    <n v="6250"/>
    <n v="30000"/>
    <n v="0"/>
    <n v="0"/>
    <n v="9375"/>
    <n v="17850"/>
    <n v="6375"/>
    <n v="30600"/>
    <n v="0"/>
    <n v="0"/>
    <n v="956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ellSummor" cacheId="3"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4">
  <location ref="B5:N11" firstHeaderRow="0" firstDataRow="1" firstDataCol="1"/>
  <pivotFields count="22">
    <pivotField axis="axisRow" compact="0" outline="0" showAll="0">
      <items count="6">
        <item x="0"/>
        <item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KOMPLEMENTÄR  " fld="10" baseField="0" baseItem="0" numFmtId="169"/>
    <dataField name="AFFÄRSJURIST  " fld="11" baseField="0" baseItem="0" numFmtId="169"/>
    <dataField name="FÖRSVARSADVOKAT  " fld="12" baseField="0" baseItem="0" numFmtId="169"/>
    <dataField name="IMMATERIELLA RÄTTIGHETER" fld="13" baseField="0" baseItem="0" numFmtId="169"/>
    <dataField name="KONKURSADVOKAT  " fld="14" baseField="0" baseItem="0" numFmtId="169"/>
    <dataField name="ADMINISTRATIONSPERSONAL  " fld="15" baseField="0" baseItem="0" numFmtId="169"/>
    <dataField name="KOMPLEMENTÄR " fld="16" baseField="0" baseItem="0" numFmtId="169"/>
    <dataField name="AFFÄRSJURIST " fld="17" baseField="0" baseItem="0" numFmtId="169"/>
    <dataField name="FÖRSVARSADVOKAT " fld="18" baseField="0" baseItem="0" numFmtId="169"/>
    <dataField name="KONKURSADVOKAT " fld="19" baseField="0" baseItem="0" numFmtId="169"/>
    <dataField name="IMMATERIELLA RÄTTIGHETER " fld="20" baseField="0" baseItem="0" numFmtId="169"/>
    <dataField name="ADMINISTRATIONSPERSONAL " fld="21" baseField="0" baseItem="0" numFmtId="169"/>
  </dataFields>
  <formats count="85">
    <format dxfId="1150">
      <pivotArea dataOnly="0" labelOnly="1" outline="0" fieldPosition="0">
        <references count="1">
          <reference field="4294967294" count="12">
            <x v="0"/>
            <x v="1"/>
            <x v="2"/>
            <x v="3"/>
            <x v="4"/>
            <x v="5"/>
            <x v="6"/>
            <x v="7"/>
            <x v="8"/>
            <x v="9"/>
            <x v="10"/>
            <x v="11"/>
          </reference>
        </references>
      </pivotArea>
    </format>
    <format dxfId="1149">
      <pivotArea outline="0" fieldPosition="0">
        <references count="2">
          <reference field="4294967294" count="1" selected="0">
            <x v="0"/>
          </reference>
          <reference field="0" count="1" selected="0">
            <x v="0"/>
          </reference>
        </references>
      </pivotArea>
    </format>
    <format dxfId="1148">
      <pivotArea outline="0" fieldPosition="0">
        <references count="2">
          <reference field="4294967294" count="1" selected="0">
            <x v="1"/>
          </reference>
          <reference field="0" count="1" selected="0">
            <x v="0"/>
          </reference>
        </references>
      </pivotArea>
    </format>
    <format dxfId="1147">
      <pivotArea outline="0" fieldPosition="0">
        <references count="2">
          <reference field="4294967294" count="1" selected="0">
            <x v="2"/>
          </reference>
          <reference field="0" count="1" selected="0">
            <x v="0"/>
          </reference>
        </references>
      </pivotArea>
    </format>
    <format dxfId="1146">
      <pivotArea outline="0" fieldPosition="0">
        <references count="2">
          <reference field="4294967294" count="1" selected="0">
            <x v="3"/>
          </reference>
          <reference field="0" count="1" selected="0">
            <x v="0"/>
          </reference>
        </references>
      </pivotArea>
    </format>
    <format dxfId="1145">
      <pivotArea outline="0" fieldPosition="0">
        <references count="2">
          <reference field="4294967294" count="1" selected="0">
            <x v="4"/>
          </reference>
          <reference field="0" count="1" selected="0">
            <x v="0"/>
          </reference>
        </references>
      </pivotArea>
    </format>
    <format dxfId="1144">
      <pivotArea outline="0" fieldPosition="0">
        <references count="2">
          <reference field="4294967294" count="1" selected="0">
            <x v="5"/>
          </reference>
          <reference field="0" count="1" selected="0">
            <x v="0"/>
          </reference>
        </references>
      </pivotArea>
    </format>
    <format dxfId="1143">
      <pivotArea outline="0" fieldPosition="0">
        <references count="2">
          <reference field="4294967294" count="1" selected="0">
            <x v="6"/>
          </reference>
          <reference field="0" count="1" selected="0">
            <x v="0"/>
          </reference>
        </references>
      </pivotArea>
    </format>
    <format dxfId="1142">
      <pivotArea outline="0" fieldPosition="0">
        <references count="2">
          <reference field="4294967294" count="1" selected="0">
            <x v="7"/>
          </reference>
          <reference field="0" count="1" selected="0">
            <x v="0"/>
          </reference>
        </references>
      </pivotArea>
    </format>
    <format dxfId="1141">
      <pivotArea outline="0" fieldPosition="0">
        <references count="2">
          <reference field="4294967294" count="1" selected="0">
            <x v="8"/>
          </reference>
          <reference field="0" count="1" selected="0">
            <x v="0"/>
          </reference>
        </references>
      </pivotArea>
    </format>
    <format dxfId="1140">
      <pivotArea outline="0" fieldPosition="0">
        <references count="2">
          <reference field="4294967294" count="1" selected="0">
            <x v="9"/>
          </reference>
          <reference field="0" count="1" selected="0">
            <x v="0"/>
          </reference>
        </references>
      </pivotArea>
    </format>
    <format dxfId="1139">
      <pivotArea outline="0" fieldPosition="0">
        <references count="2">
          <reference field="4294967294" count="1" selected="0">
            <x v="10"/>
          </reference>
          <reference field="0" count="1" selected="0">
            <x v="0"/>
          </reference>
        </references>
      </pivotArea>
    </format>
    <format dxfId="1138">
      <pivotArea outline="0" fieldPosition="0">
        <references count="2">
          <reference field="4294967294" count="1" selected="0">
            <x v="11"/>
          </reference>
          <reference field="0" count="1" selected="0">
            <x v="0"/>
          </reference>
        </references>
      </pivotArea>
    </format>
    <format dxfId="1137">
      <pivotArea outline="0" fieldPosition="0">
        <references count="2">
          <reference field="4294967294" count="1" selected="0">
            <x v="0"/>
          </reference>
          <reference field="0" count="1" selected="0">
            <x v="1"/>
          </reference>
        </references>
      </pivotArea>
    </format>
    <format dxfId="1136">
      <pivotArea outline="0" fieldPosition="0">
        <references count="2">
          <reference field="4294967294" count="1" selected="0">
            <x v="1"/>
          </reference>
          <reference field="0" count="1" selected="0">
            <x v="1"/>
          </reference>
        </references>
      </pivotArea>
    </format>
    <format dxfId="1135">
      <pivotArea outline="0" fieldPosition="0">
        <references count="2">
          <reference field="4294967294" count="1" selected="0">
            <x v="2"/>
          </reference>
          <reference field="0" count="1" selected="0">
            <x v="1"/>
          </reference>
        </references>
      </pivotArea>
    </format>
    <format dxfId="1134">
      <pivotArea outline="0" fieldPosition="0">
        <references count="2">
          <reference field="4294967294" count="1" selected="0">
            <x v="3"/>
          </reference>
          <reference field="0" count="1" selected="0">
            <x v="1"/>
          </reference>
        </references>
      </pivotArea>
    </format>
    <format dxfId="1133">
      <pivotArea outline="0" fieldPosition="0">
        <references count="2">
          <reference field="4294967294" count="1" selected="0">
            <x v="4"/>
          </reference>
          <reference field="0" count="1" selected="0">
            <x v="1"/>
          </reference>
        </references>
      </pivotArea>
    </format>
    <format dxfId="1132">
      <pivotArea outline="0" fieldPosition="0">
        <references count="2">
          <reference field="4294967294" count="1" selected="0">
            <x v="5"/>
          </reference>
          <reference field="0" count="1" selected="0">
            <x v="1"/>
          </reference>
        </references>
      </pivotArea>
    </format>
    <format dxfId="1131">
      <pivotArea outline="0" fieldPosition="0">
        <references count="2">
          <reference field="4294967294" count="1" selected="0">
            <x v="6"/>
          </reference>
          <reference field="0" count="1" selected="0">
            <x v="1"/>
          </reference>
        </references>
      </pivotArea>
    </format>
    <format dxfId="1130">
      <pivotArea outline="0" fieldPosition="0">
        <references count="2">
          <reference field="4294967294" count="1" selected="0">
            <x v="7"/>
          </reference>
          <reference field="0" count="1" selected="0">
            <x v="1"/>
          </reference>
        </references>
      </pivotArea>
    </format>
    <format dxfId="1129">
      <pivotArea outline="0" fieldPosition="0">
        <references count="2">
          <reference field="4294967294" count="1" selected="0">
            <x v="8"/>
          </reference>
          <reference field="0" count="1" selected="0">
            <x v="1"/>
          </reference>
        </references>
      </pivotArea>
    </format>
    <format dxfId="1128">
      <pivotArea outline="0" fieldPosition="0">
        <references count="2">
          <reference field="4294967294" count="1" selected="0">
            <x v="9"/>
          </reference>
          <reference field="0" count="1" selected="0">
            <x v="1"/>
          </reference>
        </references>
      </pivotArea>
    </format>
    <format dxfId="1127">
      <pivotArea outline="0" fieldPosition="0">
        <references count="2">
          <reference field="4294967294" count="1" selected="0">
            <x v="10"/>
          </reference>
          <reference field="0" count="1" selected="0">
            <x v="1"/>
          </reference>
        </references>
      </pivotArea>
    </format>
    <format dxfId="1126">
      <pivotArea outline="0" fieldPosition="0">
        <references count="2">
          <reference field="4294967294" count="1" selected="0">
            <x v="11"/>
          </reference>
          <reference field="0" count="1" selected="0">
            <x v="1"/>
          </reference>
        </references>
      </pivotArea>
    </format>
    <format dxfId="1125">
      <pivotArea outline="0" fieldPosition="0">
        <references count="2">
          <reference field="4294967294" count="1" selected="0">
            <x v="0"/>
          </reference>
          <reference field="0" count="1" selected="0">
            <x v="2"/>
          </reference>
        </references>
      </pivotArea>
    </format>
    <format dxfId="1124">
      <pivotArea outline="0" fieldPosition="0">
        <references count="2">
          <reference field="4294967294" count="1" selected="0">
            <x v="1"/>
          </reference>
          <reference field="0" count="1" selected="0">
            <x v="2"/>
          </reference>
        </references>
      </pivotArea>
    </format>
    <format dxfId="1123">
      <pivotArea outline="0" fieldPosition="0">
        <references count="2">
          <reference field="4294967294" count="1" selected="0">
            <x v="2"/>
          </reference>
          <reference field="0" count="1" selected="0">
            <x v="2"/>
          </reference>
        </references>
      </pivotArea>
    </format>
    <format dxfId="1122">
      <pivotArea outline="0" fieldPosition="0">
        <references count="2">
          <reference field="4294967294" count="1" selected="0">
            <x v="3"/>
          </reference>
          <reference field="0" count="1" selected="0">
            <x v="2"/>
          </reference>
        </references>
      </pivotArea>
    </format>
    <format dxfId="1121">
      <pivotArea outline="0" fieldPosition="0">
        <references count="2">
          <reference field="4294967294" count="1" selected="0">
            <x v="4"/>
          </reference>
          <reference field="0" count="1" selected="0">
            <x v="2"/>
          </reference>
        </references>
      </pivotArea>
    </format>
    <format dxfId="1120">
      <pivotArea outline="0" fieldPosition="0">
        <references count="2">
          <reference field="4294967294" count="1" selected="0">
            <x v="5"/>
          </reference>
          <reference field="0" count="1" selected="0">
            <x v="2"/>
          </reference>
        </references>
      </pivotArea>
    </format>
    <format dxfId="1119">
      <pivotArea outline="0" fieldPosition="0">
        <references count="2">
          <reference field="4294967294" count="1" selected="0">
            <x v="6"/>
          </reference>
          <reference field="0" count="1" selected="0">
            <x v="2"/>
          </reference>
        </references>
      </pivotArea>
    </format>
    <format dxfId="1118">
      <pivotArea outline="0" fieldPosition="0">
        <references count="2">
          <reference field="4294967294" count="1" selected="0">
            <x v="7"/>
          </reference>
          <reference field="0" count="1" selected="0">
            <x v="2"/>
          </reference>
        </references>
      </pivotArea>
    </format>
    <format dxfId="1117">
      <pivotArea outline="0" fieldPosition="0">
        <references count="2">
          <reference field="4294967294" count="1" selected="0">
            <x v="8"/>
          </reference>
          <reference field="0" count="1" selected="0">
            <x v="2"/>
          </reference>
        </references>
      </pivotArea>
    </format>
    <format dxfId="1116">
      <pivotArea outline="0" fieldPosition="0">
        <references count="2">
          <reference field="4294967294" count="1" selected="0">
            <x v="9"/>
          </reference>
          <reference field="0" count="1" selected="0">
            <x v="2"/>
          </reference>
        </references>
      </pivotArea>
    </format>
    <format dxfId="1115">
      <pivotArea outline="0" fieldPosition="0">
        <references count="2">
          <reference field="4294967294" count="1" selected="0">
            <x v="10"/>
          </reference>
          <reference field="0" count="1" selected="0">
            <x v="2"/>
          </reference>
        </references>
      </pivotArea>
    </format>
    <format dxfId="1114">
      <pivotArea outline="0" fieldPosition="0">
        <references count="2">
          <reference field="4294967294" count="1" selected="0">
            <x v="11"/>
          </reference>
          <reference field="0" count="1" selected="0">
            <x v="2"/>
          </reference>
        </references>
      </pivotArea>
    </format>
    <format dxfId="1113">
      <pivotArea outline="0" fieldPosition="0">
        <references count="2">
          <reference field="4294967294" count="1" selected="0">
            <x v="0"/>
          </reference>
          <reference field="0" count="1" selected="0">
            <x v="3"/>
          </reference>
        </references>
      </pivotArea>
    </format>
    <format dxfId="1112">
      <pivotArea outline="0" fieldPosition="0">
        <references count="2">
          <reference field="4294967294" count="1" selected="0">
            <x v="1"/>
          </reference>
          <reference field="0" count="1" selected="0">
            <x v="3"/>
          </reference>
        </references>
      </pivotArea>
    </format>
    <format dxfId="1111">
      <pivotArea outline="0" fieldPosition="0">
        <references count="2">
          <reference field="4294967294" count="1" selected="0">
            <x v="2"/>
          </reference>
          <reference field="0" count="1" selected="0">
            <x v="3"/>
          </reference>
        </references>
      </pivotArea>
    </format>
    <format dxfId="1110">
      <pivotArea outline="0" fieldPosition="0">
        <references count="2">
          <reference field="4294967294" count="1" selected="0">
            <x v="3"/>
          </reference>
          <reference field="0" count="1" selected="0">
            <x v="3"/>
          </reference>
        </references>
      </pivotArea>
    </format>
    <format dxfId="1109">
      <pivotArea outline="0" fieldPosition="0">
        <references count="2">
          <reference field="4294967294" count="1" selected="0">
            <x v="4"/>
          </reference>
          <reference field="0" count="1" selected="0">
            <x v="3"/>
          </reference>
        </references>
      </pivotArea>
    </format>
    <format dxfId="1108">
      <pivotArea outline="0" fieldPosition="0">
        <references count="2">
          <reference field="4294967294" count="1" selected="0">
            <x v="5"/>
          </reference>
          <reference field="0" count="1" selected="0">
            <x v="3"/>
          </reference>
        </references>
      </pivotArea>
    </format>
    <format dxfId="1107">
      <pivotArea outline="0" fieldPosition="0">
        <references count="2">
          <reference field="4294967294" count="1" selected="0">
            <x v="6"/>
          </reference>
          <reference field="0" count="1" selected="0">
            <x v="3"/>
          </reference>
        </references>
      </pivotArea>
    </format>
    <format dxfId="1106">
      <pivotArea outline="0" fieldPosition="0">
        <references count="2">
          <reference field="4294967294" count="1" selected="0">
            <x v="7"/>
          </reference>
          <reference field="0" count="1" selected="0">
            <x v="3"/>
          </reference>
        </references>
      </pivotArea>
    </format>
    <format dxfId="1105">
      <pivotArea outline="0" fieldPosition="0">
        <references count="2">
          <reference field="4294967294" count="1" selected="0">
            <x v="8"/>
          </reference>
          <reference field="0" count="1" selected="0">
            <x v="3"/>
          </reference>
        </references>
      </pivotArea>
    </format>
    <format dxfId="1104">
      <pivotArea outline="0" fieldPosition="0">
        <references count="2">
          <reference field="4294967294" count="1" selected="0">
            <x v="9"/>
          </reference>
          <reference field="0" count="1" selected="0">
            <x v="3"/>
          </reference>
        </references>
      </pivotArea>
    </format>
    <format dxfId="1103">
      <pivotArea outline="0" fieldPosition="0">
        <references count="2">
          <reference field="4294967294" count="1" selected="0">
            <x v="10"/>
          </reference>
          <reference field="0" count="1" selected="0">
            <x v="3"/>
          </reference>
        </references>
      </pivotArea>
    </format>
    <format dxfId="1102">
      <pivotArea outline="0" fieldPosition="0">
        <references count="2">
          <reference field="4294967294" count="1" selected="0">
            <x v="11"/>
          </reference>
          <reference field="0" count="1" selected="0">
            <x v="3"/>
          </reference>
        </references>
      </pivotArea>
    </format>
    <format dxfId="1101">
      <pivotArea outline="0" fieldPosition="0">
        <references count="2">
          <reference field="4294967294" count="1" selected="0">
            <x v="0"/>
          </reference>
          <reference field="0" count="1" selected="0">
            <x v="4"/>
          </reference>
        </references>
      </pivotArea>
    </format>
    <format dxfId="1100">
      <pivotArea outline="0" fieldPosition="0">
        <references count="2">
          <reference field="4294967294" count="1" selected="0">
            <x v="1"/>
          </reference>
          <reference field="0" count="1" selected="0">
            <x v="4"/>
          </reference>
        </references>
      </pivotArea>
    </format>
    <format dxfId="1099">
      <pivotArea outline="0" fieldPosition="0">
        <references count="2">
          <reference field="4294967294" count="1" selected="0">
            <x v="2"/>
          </reference>
          <reference field="0" count="1" selected="0">
            <x v="4"/>
          </reference>
        </references>
      </pivotArea>
    </format>
    <format dxfId="1098">
      <pivotArea outline="0" fieldPosition="0">
        <references count="2">
          <reference field="4294967294" count="1" selected="0">
            <x v="3"/>
          </reference>
          <reference field="0" count="1" selected="0">
            <x v="4"/>
          </reference>
        </references>
      </pivotArea>
    </format>
    <format dxfId="1097">
      <pivotArea outline="0" fieldPosition="0">
        <references count="2">
          <reference field="4294967294" count="1" selected="0">
            <x v="4"/>
          </reference>
          <reference field="0" count="1" selected="0">
            <x v="4"/>
          </reference>
        </references>
      </pivotArea>
    </format>
    <format dxfId="1096">
      <pivotArea outline="0" fieldPosition="0">
        <references count="2">
          <reference field="4294967294" count="1" selected="0">
            <x v="5"/>
          </reference>
          <reference field="0" count="1" selected="0">
            <x v="4"/>
          </reference>
        </references>
      </pivotArea>
    </format>
    <format dxfId="1095">
      <pivotArea outline="0" fieldPosition="0">
        <references count="2">
          <reference field="4294967294" count="1" selected="0">
            <x v="6"/>
          </reference>
          <reference field="0" count="1" selected="0">
            <x v="4"/>
          </reference>
        </references>
      </pivotArea>
    </format>
    <format dxfId="1094">
      <pivotArea outline="0" fieldPosition="0">
        <references count="2">
          <reference field="4294967294" count="1" selected="0">
            <x v="7"/>
          </reference>
          <reference field="0" count="1" selected="0">
            <x v="4"/>
          </reference>
        </references>
      </pivotArea>
    </format>
    <format dxfId="1093">
      <pivotArea outline="0" fieldPosition="0">
        <references count="2">
          <reference field="4294967294" count="1" selected="0">
            <x v="8"/>
          </reference>
          <reference field="0" count="1" selected="0">
            <x v="4"/>
          </reference>
        </references>
      </pivotArea>
    </format>
    <format dxfId="1092">
      <pivotArea outline="0" fieldPosition="0">
        <references count="2">
          <reference field="4294967294" count="1" selected="0">
            <x v="9"/>
          </reference>
          <reference field="0" count="1" selected="0">
            <x v="4"/>
          </reference>
        </references>
      </pivotArea>
    </format>
    <format dxfId="1091">
      <pivotArea outline="0" fieldPosition="0">
        <references count="2">
          <reference field="4294967294" count="1" selected="0">
            <x v="10"/>
          </reference>
          <reference field="0" count="1" selected="0">
            <x v="4"/>
          </reference>
        </references>
      </pivotArea>
    </format>
    <format dxfId="1090">
      <pivotArea outline="0" fieldPosition="0">
        <references count="2">
          <reference field="4294967294" count="1" selected="0">
            <x v="11"/>
          </reference>
          <reference field="0" count="1" selected="0">
            <x v="4"/>
          </reference>
        </references>
      </pivotArea>
    </format>
    <format dxfId="1089">
      <pivotArea field="0" grandRow="1" outline="0" axis="axisRow" fieldPosition="0">
        <references count="1">
          <reference field="4294967294" count="1" selected="0">
            <x v="0"/>
          </reference>
        </references>
      </pivotArea>
    </format>
    <format dxfId="1088">
      <pivotArea field="0" grandRow="1" outline="0" axis="axisRow" fieldPosition="0">
        <references count="1">
          <reference field="4294967294" count="1" selected="0">
            <x v="1"/>
          </reference>
        </references>
      </pivotArea>
    </format>
    <format dxfId="1087">
      <pivotArea field="0" grandRow="1" outline="0" axis="axisRow" fieldPosition="0">
        <references count="1">
          <reference field="4294967294" count="1" selected="0">
            <x v="2"/>
          </reference>
        </references>
      </pivotArea>
    </format>
    <format dxfId="1086">
      <pivotArea field="0" grandRow="1" outline="0" axis="axisRow" fieldPosition="0">
        <references count="1">
          <reference field="4294967294" count="1" selected="0">
            <x v="3"/>
          </reference>
        </references>
      </pivotArea>
    </format>
    <format dxfId="1085">
      <pivotArea field="0" grandRow="1" outline="0" axis="axisRow" fieldPosition="0">
        <references count="1">
          <reference field="4294967294" count="1" selected="0">
            <x v="4"/>
          </reference>
        </references>
      </pivotArea>
    </format>
    <format dxfId="1084">
      <pivotArea field="0" grandRow="1" outline="0" axis="axisRow" fieldPosition="0">
        <references count="1">
          <reference field="4294967294" count="1" selected="0">
            <x v="5"/>
          </reference>
        </references>
      </pivotArea>
    </format>
    <format dxfId="1083">
      <pivotArea field="0" grandRow="1" outline="0" axis="axisRow" fieldPosition="0">
        <references count="1">
          <reference field="4294967294" count="1" selected="0">
            <x v="6"/>
          </reference>
        </references>
      </pivotArea>
    </format>
    <format dxfId="1082">
      <pivotArea field="0" grandRow="1" outline="0" axis="axisRow" fieldPosition="0">
        <references count="1">
          <reference field="4294967294" count="1" selected="0">
            <x v="7"/>
          </reference>
        </references>
      </pivotArea>
    </format>
    <format dxfId="1081">
      <pivotArea field="0" grandRow="1" outline="0" axis="axisRow" fieldPosition="0">
        <references count="1">
          <reference field="4294967294" count="1" selected="0">
            <x v="8"/>
          </reference>
        </references>
      </pivotArea>
    </format>
    <format dxfId="1080">
      <pivotArea field="0" grandRow="1" outline="0" axis="axisRow" fieldPosition="0">
        <references count="1">
          <reference field="4294967294" count="1" selected="0">
            <x v="9"/>
          </reference>
        </references>
      </pivotArea>
    </format>
    <format dxfId="1079">
      <pivotArea field="0" grandRow="1" outline="0" axis="axisRow" fieldPosition="0">
        <references count="1">
          <reference field="4294967294" count="1" selected="0">
            <x v="10"/>
          </reference>
        </references>
      </pivotArea>
    </format>
    <format dxfId="1078">
      <pivotArea field="0" grandRow="1" outline="0" axis="axisRow" fieldPosition="0">
        <references count="1">
          <reference field="4294967294" count="1" selected="0">
            <x v="11"/>
          </reference>
        </references>
      </pivotArea>
    </format>
    <format dxfId="966">
      <pivotArea outline="0" fieldPosition="0">
        <references count="1">
          <reference field="4294967294" count="1">
            <x v="11"/>
          </reference>
        </references>
      </pivotArea>
    </format>
    <format dxfId="879">
      <pivotArea outline="0" fieldPosition="0">
        <references count="1">
          <reference field="4294967294" count="1">
            <x v="10"/>
          </reference>
        </references>
      </pivotArea>
    </format>
    <format dxfId="792">
      <pivotArea outline="0" fieldPosition="0">
        <references count="1">
          <reference field="4294967294" count="1">
            <x v="9"/>
          </reference>
        </references>
      </pivotArea>
    </format>
    <format dxfId="705">
      <pivotArea outline="0" fieldPosition="0">
        <references count="1">
          <reference field="4294967294" count="1">
            <x v="8"/>
          </reference>
        </references>
      </pivotArea>
    </format>
    <format dxfId="618">
      <pivotArea outline="0" fieldPosition="0">
        <references count="1">
          <reference field="4294967294" count="1">
            <x v="7"/>
          </reference>
        </references>
      </pivotArea>
    </format>
    <format dxfId="531">
      <pivotArea outline="0" fieldPosition="0">
        <references count="1">
          <reference field="4294967294" count="1">
            <x v="6"/>
          </reference>
        </references>
      </pivotArea>
    </format>
    <format dxfId="444">
      <pivotArea outline="0" fieldPosition="0">
        <references count="1">
          <reference field="4294967294" count="1">
            <x v="5"/>
          </reference>
        </references>
      </pivotArea>
    </format>
    <format dxfId="357">
      <pivotArea outline="0" fieldPosition="0">
        <references count="1">
          <reference field="4294967294" count="1">
            <x v="4"/>
          </reference>
        </references>
      </pivotArea>
    </format>
    <format dxfId="270">
      <pivotArea outline="0" fieldPosition="0">
        <references count="1">
          <reference field="4294967294" count="1">
            <x v="3"/>
          </reference>
        </references>
      </pivotArea>
    </format>
    <format dxfId="183">
      <pivotArea outline="0" fieldPosition="0">
        <references count="1">
          <reference field="4294967294" count="1">
            <x v="2"/>
          </reference>
        </references>
      </pivotArea>
    </format>
    <format dxfId="96">
      <pivotArea outline="0" fieldPosition="0">
        <references count="1">
          <reference field="4294967294" count="1">
            <x v="1"/>
          </reference>
        </references>
      </pivotArea>
    </format>
    <format dxfId="9">
      <pivotArea outline="0" fieldPosition="0">
        <references count="1">
          <reference field="4294967294" count="1">
            <x v="0"/>
          </reference>
        </references>
      </pivotArea>
    </format>
  </formats>
  <pivotTableStyleInfo name="PivotStyleMedium3" showRowHeaders="1" showColHeaders="1" showRowStripes="1" showColStripes="0" showLastColumn="1"/>
  <extLst>
    <ext xmlns:x14="http://schemas.microsoft.com/office/spreadsheetml/2009/9/main" uri="{962EF5D1-5CA2-4c93-8EF4-DBF5C05439D2}">
      <x14:pivotTableDefinition xmlns:xm="http://schemas.microsoft.com/office/excel/2006/main" altTextSummary="I den här pivottabellen visas projektnamn och beräknade värden för alla poster i kalkylbladet PROJEKTPARAMETRAR. De har beräknats genom att multiplicera varaktigheten i timmar på kalkylbladet PROJEKTINFORMATIO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arametrar" displayName="Parametrar" ref="B5:I11" headerRowDxfId="1077" dataDxfId="1076" headerRowCellStyle="Normal">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PROJEKTTYP" totalsRowLabel="Summa" dataDxfId="1075" totalsRowDxfId="0"/>
    <tableColumn id="2" xr3:uid="{00000000-0010-0000-0000-000002000000}" name="KOMPLEMENTÄR" dataDxfId="1074" totalsRowDxfId="1"/>
    <tableColumn id="3" xr3:uid="{00000000-0010-0000-0000-000003000000}" name="AFFÄRSJURIST" dataDxfId="1073" totalsRowDxfId="2"/>
    <tableColumn id="4" xr3:uid="{00000000-0010-0000-0000-000004000000}" name="FÖRSVARSADVOKAT" dataDxfId="1072" totalsRowDxfId="3"/>
    <tableColumn id="5" xr3:uid="{00000000-0010-0000-0000-000005000000}" name="ADVOKAT IMMATERIELLA RÄTTIGHETER" dataDxfId="1071" totalsRowDxfId="4"/>
    <tableColumn id="6" xr3:uid="{00000000-0010-0000-0000-000006000000}" name="KONKURSADVOKAT" dataDxfId="1070" totalsRowDxfId="5"/>
    <tableColumn id="7" xr3:uid="{00000000-0010-0000-0000-000007000000}" name="ADMINISTRATIONSPERSONAL" dataDxfId="1069" totalsRowDxfId="6"/>
    <tableColumn id="8" xr3:uid="{00000000-0010-0000-0000-000008000000}" name="SUMMA" totalsRowFunction="sum" dataDxfId="1068" totalsRowDxfId="7">
      <calculatedColumnFormula>SUM(Parametrar[[#This Row],[KOMPLEMENTÄR]:[ADMINISTRATIONSPERSONAL]])</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Ange projekttyp, procentandelar för komplementär, affärsjurist, försvarsadvokat, advokat för immateriella rättigheter, konkursadvokat och administrationspersonal i den här tabellen. Summan beräknas automatisk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Information" displayName="Information" ref="B4:W10" totalsRowCount="1" headerRowDxfId="1175" dataCellStyle="Normal">
  <autoFilter ref="B4:W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100-000001000000}" name="PROJEKTNAMN" totalsRowLabel="SUMMA" totalsRowDxfId="1174" dataCellStyle="Normal"/>
    <tableColumn id="2" xr3:uid="{00000000-0010-0000-0100-000002000000}" name="PROJEKTTYP" totalsRowDxfId="1173" dataCellStyle="Normal"/>
    <tableColumn id="3" xr3:uid="{00000000-0010-0000-0100-000003000000}" name="BERÄKNAD START" dataDxfId="1067" totalsRowDxfId="1172" dataCellStyle="Normal"/>
    <tableColumn id="4" xr3:uid="{00000000-0010-0000-0100-000004000000}" name="BERÄKNAT SLUT" dataDxfId="1066" totalsRowDxfId="1171" dataCellStyle="Normal"/>
    <tableColumn id="7" xr3:uid="{00000000-0010-0000-0100-000007000000}" name="FAKTISK START" dataDxfId="1065" totalsRowDxfId="1170" dataCellStyle="Normal"/>
    <tableColumn id="8" xr3:uid="{00000000-0010-0000-0100-000008000000}" name="FAKTISKT SLUT" dataDxfId="1064" totalsRowDxfId="1169" dataCellStyle="Normal"/>
    <tableColumn id="5" xr3:uid="{00000000-0010-0000-0100-000005000000}" name="BERÄKNAT ARBETE" totalsRowFunction="sum" totalsRowDxfId="1168" dataCellStyle="Normal"/>
    <tableColumn id="9" xr3:uid="{00000000-0010-0000-0100-000009000000}" name="FAKTISKT ARBETE" totalsRowFunction="sum" totalsRowDxfId="1167" dataCellStyle="Normal"/>
    <tableColumn id="6" xr3:uid="{00000000-0010-0000-0100-000006000000}" name="BERÄKNAD VARAKTIGHET" totalsRowFunction="sum" dataDxfId="1166" totalsRowDxfId="1165" dataCellStyle="Normal">
      <calculatedColumnFormula>DAYS360(Information[[#This Row],[BERÄKNAD START]],Information[[#This Row],[BERÄKNAT SLUT]],FALSE)</calculatedColumnFormula>
    </tableColumn>
    <tableColumn id="10" xr3:uid="{00000000-0010-0000-0100-00000A000000}" name="FAKTISK VARAKTIGHET" totalsRowFunction="sum" dataDxfId="1164" totalsRowDxfId="1163" dataCellStyle="Normal">
      <calculatedColumnFormula>DAYS360(Information[[#This Row],[FAKTISK START]],Information[[#This Row],[FAKTISKT SLUT]],FALSE)</calculatedColumnFormula>
    </tableColumn>
    <tableColumn id="11" xr3:uid="{00000000-0010-0000-0100-00000B000000}" name="KOMPLEMENTÄR" dataDxfId="1063" totalsRowDxfId="1162" dataCellStyle="Normal">
      <calculatedColumnFormula>INDEX(Parametrar[],MATCH(Information[[#This Row],[PROJEKTTYP]],Parametrar[PROJEKTTYP],0),MATCH(Information[[#Headers],[KOMPLEMENTÄR]],Parametrar[#Headers],0))*INDEX(PROJEKTPARAMETRAR!$B$12:$H$12,1,MATCH(Information[[#Headers],[KOMPLEMENTÄR]],Parametrar[#Headers],0))*Information[[#This Row],[BERÄKNAT ARBETE]]</calculatedColumnFormula>
    </tableColumn>
    <tableColumn id="12" xr3:uid="{00000000-0010-0000-0100-00000C000000}" name="AFFÄRSJURIST" dataDxfId="1062" totalsRowDxfId="1161" dataCellStyle="Normal">
      <calculatedColumnFormula>INDEX(Parametrar[],MATCH(Information[[#This Row],[PROJEKTTYP]],Parametrar[PROJEKTTYP],0),MATCH(Information[[#Headers],[AFFÄRSJURIST]],Parametrar[#Headers],0))*INDEX(PROJEKTPARAMETRAR!$B$12:$H$12,1,MATCH(Information[[#Headers],[AFFÄRSJURIST]],Parametrar[#Headers],0))*Information[[#This Row],[BERÄKNAT ARBETE]]</calculatedColumnFormula>
    </tableColumn>
    <tableColumn id="13" xr3:uid="{00000000-0010-0000-0100-00000D000000}" name="FÖRSVARSADVOKAT" dataDxfId="1061" totalsRowDxfId="1160" dataCellStyle="Normal">
      <calculatedColumnFormula>INDEX(Parametrar[],MATCH(Information[[#This Row],[PROJEKTTYP]],Parametrar[PROJEKTTYP],0),MATCH(Information[[#Headers],[FÖRSVARSADVOKAT]],Parametrar[#Headers],0))*INDEX(PROJEKTPARAMETRAR!$B$12:$H$12,1,MATCH(Information[[#Headers],[FÖRSVARSADVOKAT]],Parametrar[#Headers],0))*Information[[#This Row],[BERÄKNAT ARBETE]]</calculatedColumnFormula>
    </tableColumn>
    <tableColumn id="14" xr3:uid="{00000000-0010-0000-0100-00000E000000}" name="ADVOKAT IMMATERIELLA RÄTTIGHETER" dataDxfId="1060" totalsRowDxfId="1159" dataCellStyle="Normal">
      <calculatedColumnFormula>INDEX(Parametrar[],MATCH(Information[[#This Row],[PROJEKTTYP]],Parametrar[PROJEKTTYP],0),MATCH(Information[[#Headers],[ADVOKAT IMMATERIELLA RÄTTIGHETER]],Parametrar[#Headers],0))*INDEX(PROJEKTPARAMETRAR!$B$12:$H$12,1,MATCH(Information[[#Headers],[ADVOKAT IMMATERIELLA RÄTTIGHETER]],Parametrar[#Headers],0))*Information[[#This Row],[BERÄKNAT ARBETE]]</calculatedColumnFormula>
    </tableColumn>
    <tableColumn id="15" xr3:uid="{00000000-0010-0000-0100-00000F000000}" name="KONKURSADVOKAT" dataDxfId="1059" totalsRowDxfId="1158" dataCellStyle="Normal">
      <calculatedColumnFormula>INDEX(Parametrar[],MATCH(Information[[#This Row],[PROJEKTTYP]],Parametrar[PROJEKTTYP],0),MATCH(Information[[#Headers],[KONKURSADVOKAT]],Parametrar[#Headers],0))*INDEX(PROJEKTPARAMETRAR!$B$12:$H$12,1,MATCH(Information[[#Headers],[KONKURSADVOKAT]],Parametrar[#Headers],0))*Information[[#This Row],[BERÄKNAT ARBETE]]</calculatedColumnFormula>
    </tableColumn>
    <tableColumn id="16" xr3:uid="{00000000-0010-0000-0100-000010000000}" name="ADMINISTRATIONSPERSONAL" dataDxfId="1058" totalsRowDxfId="1157" dataCellStyle="Normal">
      <calculatedColumnFormula>INDEX(Parametrar[],MATCH(Information[[#This Row],[PROJEKTTYP]],Parametrar[PROJEKTTYP],0),MATCH(Information[[#Headers],[ADMINISTRATIONSPERSONAL]],Parametrar[#Headers],0))*INDEX(PROJEKTPARAMETRAR!$B$12:$H$12,1,MATCH(Information[[#Headers],[ADMINISTRATIONSPERSONAL]],Parametrar[#Headers],0))*Information[[#This Row],[BERÄKNAT ARBETE]]</calculatedColumnFormula>
    </tableColumn>
    <tableColumn id="17" xr3:uid="{00000000-0010-0000-0100-000011000000}" name="KOMPLEMENTÄR 2" dataDxfId="1057" totalsRowDxfId="1156" dataCellStyle="Normal">
      <calculatedColumnFormula>INDEX(Parametrar[],MATCH(Information[[#This Row],[PROJEKTTYP]],Parametrar[PROJEKTTYP],0),MATCH(Information[[#Headers],[KOMPLEMENTÄR]],Parametrar[#Headers],0))*INDEX(PROJEKTPARAMETRAR!$B$12:$H$12,1,MATCH(Information[[#Headers],[KOMPLEMENTÄR]],Parametrar[#Headers],0))*Information[[#This Row],[FAKTISKT ARBETE]]</calculatedColumnFormula>
    </tableColumn>
    <tableColumn id="18" xr3:uid="{00000000-0010-0000-0100-000012000000}" name="AFFÄRSJURIST 2" dataDxfId="1056" totalsRowDxfId="1155" dataCellStyle="Normal">
      <calculatedColumnFormula>INDEX(Parametrar[],MATCH(Information[[#This Row],[PROJEKTTYP]],Parametrar[PROJEKTTYP],0),MATCH(Information[[#Headers],[AFFÄRSJURIST]],Parametrar[#Headers],0))*INDEX(PROJEKTPARAMETRAR!$B$12:$H$12,1,MATCH(Information[[#Headers],[AFFÄRSJURIST]],Parametrar[#Headers],0))*Information[[#This Row],[FAKTISKT ARBETE]]</calculatedColumnFormula>
    </tableColumn>
    <tableColumn id="19" xr3:uid="{00000000-0010-0000-0100-000013000000}" name="FÖRSVARSADVOKAT 2" dataDxfId="1055" totalsRowDxfId="1154" dataCellStyle="Normal">
      <calculatedColumnFormula>INDEX(Parametrar[],MATCH(Information[[#This Row],[PROJEKTTYP]],Parametrar[PROJEKTTYP],0),MATCH(Information[[#Headers],[FÖRSVARSADVOKAT]],Parametrar[#Headers],0))*INDEX(PROJEKTPARAMETRAR!$B$12:$H$12,1,MATCH(Information[[#Headers],[FÖRSVARSADVOKAT]],Parametrar[#Headers],0))*Information[[#This Row],[FAKTISKT ARBETE]]</calculatedColumnFormula>
    </tableColumn>
    <tableColumn id="20" xr3:uid="{00000000-0010-0000-0100-000014000000}" name="ADVOKAT IMMATERIELLA RÄTTIGHETER 2" dataDxfId="1054" totalsRowDxfId="1153" dataCellStyle="Normal">
      <calculatedColumnFormula>INDEX(Parametrar[],MATCH(Information[[#This Row],[PROJEKTTYP]],Parametrar[PROJEKTTYP],0),MATCH(Information[[#Headers],[ADVOKAT IMMATERIELLA RÄTTIGHETER]],Parametrar[#Headers],0))*INDEX(PROJEKTPARAMETRAR!$B$12:$H$12,1,MATCH(Information[[#Headers],[ADVOKAT IMMATERIELLA RÄTTIGHETER]],Parametrar[#Headers],0))*Information[[#This Row],[FAKTISKT ARBETE]]</calculatedColumnFormula>
    </tableColumn>
    <tableColumn id="21" xr3:uid="{00000000-0010-0000-0100-000015000000}" name="KONKURSADVOKAT 2" dataDxfId="1053" totalsRowDxfId="1152" dataCellStyle="Normal">
      <calculatedColumnFormula>INDEX(Parametrar[],MATCH(Information[[#This Row],[PROJEKTTYP]],Parametrar[PROJEKTTYP],0),MATCH(Information[[#Headers],[KONKURSADVOKAT]],Parametrar[#Headers],0))*INDEX(PROJEKTPARAMETRAR!$B$12:$H$12,1,MATCH(Information[[#Headers],[KONKURSADVOKAT]],Parametrar[#Headers],0))*Information[[#This Row],[FAKTISKT ARBETE]]</calculatedColumnFormula>
    </tableColumn>
    <tableColumn id="22" xr3:uid="{00000000-0010-0000-0100-000016000000}" name="ADMINISTRATIONSPERSONAL 2" dataDxfId="1052" totalsRowDxfId="1151" dataCellStyle="Normal">
      <calculatedColumnFormula>INDEX(Parametrar[],MATCH(Information[[#This Row],[PROJEKTTYP]],Parametrar[PROJEKTTYP],0),MATCH(Information[[#Headers],[ADMINISTRATIONSPERSONAL]],Parametrar[#Headers],0))*INDEX(PROJEKTPARAMETRAR!$B$12:$H$12,1,MATCH(Information[[#Headers],[ADMINISTRATIONSPERSONAL]],Parametrar[#Headers],0))*Information[[#This Row],[FAKTISKT ARBETE]]</calculatedColumnFormula>
    </tableColumn>
  </tableColumns>
  <tableStyleInfo name="TableStyleMedium3" showFirstColumn="0" showLastColumn="0" showRowStripes="1" showColumnStripes="0"/>
  <extLst>
    <ext xmlns:x14="http://schemas.microsoft.com/office/spreadsheetml/2009/9/main" uri="{504A1905-F514-4f6f-8877-14C23A59335A}">
      <x14:table altTextSummary="Ange projektnamn, beräknade start- och slutdatum, faktiska start- och slutdatum samt beräknat och faktiskt arbete i den här tabellen. Välj projekttyp. Beräknad och faktisk varaktighet och summor beräknas automatiskt"/>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1296-3C54-4D56-9C28-B4929A993E34}">
  <sheetPr>
    <tabColor theme="8"/>
  </sheetPr>
  <dimension ref="B1:B8"/>
  <sheetViews>
    <sheetView showGridLines="0" tabSelected="1" workbookViewId="0"/>
  </sheetViews>
  <sheetFormatPr defaultRowHeight="12.75" x14ac:dyDescent="0.2"/>
  <cols>
    <col min="1" max="1" width="2.7109375" customWidth="1"/>
    <col min="2" max="2" width="74.42578125" customWidth="1"/>
    <col min="3" max="3" width="2.7109375" customWidth="1"/>
  </cols>
  <sheetData>
    <row r="1" spans="2:2" ht="24" customHeight="1" x14ac:dyDescent="0.25">
      <c r="B1" s="18" t="s">
        <v>0</v>
      </c>
    </row>
    <row r="3" spans="2:2" ht="33.75" customHeight="1" x14ac:dyDescent="0.2">
      <c r="B3" s="19" t="s">
        <v>76</v>
      </c>
    </row>
    <row r="4" spans="2:2" ht="30" x14ac:dyDescent="0.2">
      <c r="B4" s="19" t="s">
        <v>1</v>
      </c>
    </row>
    <row r="5" spans="2:2" ht="63" customHeight="1" x14ac:dyDescent="0.2">
      <c r="B5" s="19" t="s">
        <v>2</v>
      </c>
    </row>
    <row r="6" spans="2:2" ht="22.5" customHeight="1" x14ac:dyDescent="0.2">
      <c r="B6" s="20" t="s">
        <v>3</v>
      </c>
    </row>
    <row r="7" spans="2:2" ht="56.25" customHeight="1" x14ac:dyDescent="0.2">
      <c r="B7" s="19" t="s">
        <v>4</v>
      </c>
    </row>
    <row r="8" spans="2:2" ht="63.75" customHeight="1" x14ac:dyDescent="0.2">
      <c r="B8" s="19" t="s">
        <v>77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fitToPage="1"/>
  </sheetPr>
  <dimension ref="A1:I21"/>
  <sheetViews>
    <sheetView showGridLines="0" workbookViewId="0"/>
  </sheetViews>
  <sheetFormatPr defaultColWidth="9.140625" defaultRowHeight="14.25" x14ac:dyDescent="0.2"/>
  <cols>
    <col min="1" max="1" width="1.85546875" style="12" customWidth="1"/>
    <col min="2" max="2" width="30.140625" style="5" customWidth="1"/>
    <col min="3" max="3" width="21.42578125" style="5" bestFit="1" customWidth="1"/>
    <col min="4" max="4" width="20.85546875" style="5" bestFit="1" customWidth="1"/>
    <col min="5" max="5" width="22.42578125" style="5" bestFit="1" customWidth="1"/>
    <col min="6" max="6" width="22.85546875" style="5" bestFit="1" customWidth="1"/>
    <col min="7" max="7" width="19.7109375" style="5" bestFit="1" customWidth="1"/>
    <col min="8" max="8" width="29.85546875" style="5" bestFit="1" customWidth="1"/>
    <col min="9" max="9" width="7.85546875" style="5" bestFit="1" customWidth="1"/>
    <col min="10" max="16384" width="9.140625" style="5"/>
  </cols>
  <sheetData>
    <row r="1" spans="1:9" ht="35.450000000000003" customHeight="1" x14ac:dyDescent="0.35">
      <c r="A1" s="12" t="s">
        <v>5</v>
      </c>
      <c r="B1" s="2" t="s">
        <v>12</v>
      </c>
      <c r="C1" s="2"/>
      <c r="D1" s="2"/>
      <c r="E1" s="2"/>
      <c r="F1" s="2"/>
      <c r="G1" s="2"/>
      <c r="H1" s="2"/>
      <c r="I1" s="2"/>
    </row>
    <row r="2" spans="1:9" ht="19.5" x14ac:dyDescent="0.25">
      <c r="A2" s="12" t="s">
        <v>6</v>
      </c>
      <c r="B2" s="3" t="s">
        <v>13</v>
      </c>
      <c r="C2" s="3"/>
      <c r="D2" s="3"/>
      <c r="E2" s="3"/>
      <c r="F2" s="3"/>
      <c r="G2" s="3"/>
      <c r="H2" s="3"/>
      <c r="I2" s="3"/>
    </row>
    <row r="3" spans="1:9" ht="15" x14ac:dyDescent="0.2">
      <c r="A3" s="12" t="s">
        <v>7</v>
      </c>
      <c r="B3" s="4" t="str">
        <f>B1&amp;" , Konfidentiellt"</f>
        <v>Företagets namn , Konfidentiellt</v>
      </c>
      <c r="C3" s="4"/>
      <c r="D3" s="4"/>
      <c r="E3" s="4"/>
      <c r="F3" s="4"/>
      <c r="G3" s="4"/>
      <c r="H3" s="4"/>
      <c r="I3" s="4"/>
    </row>
    <row r="4" spans="1:9" ht="28.5" customHeight="1" x14ac:dyDescent="0.2">
      <c r="A4" s="12" t="s">
        <v>8</v>
      </c>
      <c r="B4" s="8" t="s">
        <v>14</v>
      </c>
    </row>
    <row r="5" spans="1:9" ht="38.25" x14ac:dyDescent="0.2">
      <c r="A5" s="12" t="s">
        <v>9</v>
      </c>
      <c r="B5" s="10" t="s">
        <v>15</v>
      </c>
      <c r="C5" s="10" t="s">
        <v>27</v>
      </c>
      <c r="D5" s="10" t="s">
        <v>28</v>
      </c>
      <c r="E5" s="10" t="s">
        <v>29</v>
      </c>
      <c r="F5" s="10" t="s">
        <v>30</v>
      </c>
      <c r="G5" s="10" t="s">
        <v>32</v>
      </c>
      <c r="H5" s="10" t="s">
        <v>33</v>
      </c>
      <c r="I5" s="10" t="s">
        <v>34</v>
      </c>
    </row>
    <row r="6" spans="1:9" x14ac:dyDescent="0.2">
      <c r="B6" s="5" t="s">
        <v>16</v>
      </c>
      <c r="C6" s="6">
        <v>0.1</v>
      </c>
      <c r="D6" s="6">
        <v>0.4</v>
      </c>
      <c r="E6" s="6">
        <v>0</v>
      </c>
      <c r="F6" s="6">
        <v>0</v>
      </c>
      <c r="G6" s="6">
        <v>0</v>
      </c>
      <c r="H6" s="6">
        <v>0.5</v>
      </c>
      <c r="I6" s="7">
        <f>SUM(Parametrar[[#This Row],[KOMPLEMENTÄR]:[ADMINISTRATIONSPERSONAL]])</f>
        <v>1</v>
      </c>
    </row>
    <row r="7" spans="1:9" x14ac:dyDescent="0.2">
      <c r="B7" s="5" t="s">
        <v>17</v>
      </c>
      <c r="C7" s="6">
        <v>0.1</v>
      </c>
      <c r="D7" s="6">
        <v>0.4</v>
      </c>
      <c r="E7" s="6">
        <v>0</v>
      </c>
      <c r="F7" s="6">
        <v>0.1</v>
      </c>
      <c r="G7" s="6">
        <v>0</v>
      </c>
      <c r="H7" s="6">
        <v>0.4</v>
      </c>
      <c r="I7" s="7">
        <f>SUM(Parametrar[[#This Row],[KOMPLEMENTÄR]:[ADMINISTRATIONSPERSONAL]])</f>
        <v>1</v>
      </c>
    </row>
    <row r="8" spans="1:9" x14ac:dyDescent="0.2">
      <c r="B8" s="5" t="s">
        <v>18</v>
      </c>
      <c r="C8" s="6">
        <v>0.2</v>
      </c>
      <c r="D8" s="6">
        <v>0</v>
      </c>
      <c r="E8" s="6">
        <v>0.5</v>
      </c>
      <c r="F8" s="6">
        <v>0</v>
      </c>
      <c r="G8" s="6">
        <v>0</v>
      </c>
      <c r="H8" s="6">
        <v>0.3</v>
      </c>
      <c r="I8" s="7">
        <f>SUM(Parametrar[[#This Row],[KOMPLEMENTÄR]:[ADMINISTRATIONSPERSONAL]])</f>
        <v>1</v>
      </c>
    </row>
    <row r="9" spans="1:9" x14ac:dyDescent="0.2">
      <c r="B9" s="5" t="s">
        <v>19</v>
      </c>
      <c r="C9" s="6">
        <v>0.1</v>
      </c>
      <c r="D9" s="6">
        <v>0</v>
      </c>
      <c r="E9" s="6">
        <v>0</v>
      </c>
      <c r="F9" s="6">
        <v>0.6</v>
      </c>
      <c r="G9" s="6">
        <v>0</v>
      </c>
      <c r="H9" s="6">
        <v>0.3</v>
      </c>
      <c r="I9" s="7">
        <f>SUM(Parametrar[[#This Row],[KOMPLEMENTÄR]:[ADMINISTRATIONSPERSONAL]])</f>
        <v>1</v>
      </c>
    </row>
    <row r="10" spans="1:9" x14ac:dyDescent="0.2">
      <c r="B10" s="5" t="s">
        <v>20</v>
      </c>
      <c r="C10" s="6">
        <v>0.2</v>
      </c>
      <c r="D10" s="6">
        <v>0.1</v>
      </c>
      <c r="E10" s="6">
        <v>0.4</v>
      </c>
      <c r="F10" s="6">
        <v>0</v>
      </c>
      <c r="G10" s="6">
        <v>0</v>
      </c>
      <c r="H10" s="6">
        <v>0.3</v>
      </c>
      <c r="I10" s="7">
        <f>SUM(Parametrar[[#This Row],[KOMPLEMENTÄR]:[ADMINISTRATIONSPERSONAL]])</f>
        <v>1</v>
      </c>
    </row>
    <row r="11" spans="1:9" x14ac:dyDescent="0.2">
      <c r="B11" s="5" t="s">
        <v>21</v>
      </c>
      <c r="C11" s="6">
        <v>0.1</v>
      </c>
      <c r="D11" s="6">
        <v>0.2</v>
      </c>
      <c r="E11" s="6">
        <v>0</v>
      </c>
      <c r="F11" s="6">
        <v>0</v>
      </c>
      <c r="G11" s="6">
        <v>0.4</v>
      </c>
      <c r="H11" s="6">
        <v>0.3</v>
      </c>
      <c r="I11" s="7">
        <f>SUM(Parametrar[[#This Row],[KOMPLEMENTÄR]:[ADMINISTRATIONSPERSONAL]])</f>
        <v>1</v>
      </c>
    </row>
    <row r="12" spans="1:9" ht="15" x14ac:dyDescent="0.2">
      <c r="A12" s="21" t="s">
        <v>10</v>
      </c>
      <c r="B12" s="5" t="s">
        <v>22</v>
      </c>
      <c r="C12" s="23">
        <v>350</v>
      </c>
      <c r="D12" s="23">
        <v>250</v>
      </c>
      <c r="E12" s="23">
        <v>300</v>
      </c>
      <c r="F12" s="23">
        <v>275</v>
      </c>
      <c r="G12" s="23">
        <v>225</v>
      </c>
      <c r="H12" s="23">
        <v>125</v>
      </c>
      <c r="I12" s="6"/>
    </row>
    <row r="14" spans="1:9" x14ac:dyDescent="0.2">
      <c r="A14" s="12" t="s">
        <v>11</v>
      </c>
      <c r="B14" s="12"/>
      <c r="C14" s="12"/>
      <c r="D14" s="12"/>
      <c r="E14" s="12"/>
      <c r="F14" s="12"/>
      <c r="G14" s="12"/>
      <c r="H14" s="12"/>
      <c r="I14" s="12"/>
    </row>
    <row r="15" spans="1:9" x14ac:dyDescent="0.2">
      <c r="B15" s="12"/>
      <c r="C15" s="12" t="s">
        <v>27</v>
      </c>
      <c r="D15" s="12" t="s">
        <v>28</v>
      </c>
      <c r="E15" s="12" t="s">
        <v>29</v>
      </c>
      <c r="F15" s="12" t="s">
        <v>31</v>
      </c>
      <c r="G15" s="12" t="s">
        <v>32</v>
      </c>
      <c r="H15" s="12" t="s">
        <v>33</v>
      </c>
      <c r="I15" s="12"/>
    </row>
    <row r="16" spans="1:9" x14ac:dyDescent="0.2">
      <c r="B16" s="12" t="s">
        <v>23</v>
      </c>
      <c r="C16" s="24">
        <f>SUBTOTAL(109,Information[KOMPLEMENTÄR])</f>
        <v>78750</v>
      </c>
      <c r="D16" s="24">
        <f>SUBTOTAL(109,Information[AFFÄRSJURIST])</f>
        <v>66250</v>
      </c>
      <c r="E16" s="24">
        <f>SUBTOTAL(109,Information[FÖRSVARSADVOKAT])</f>
        <v>105000</v>
      </c>
      <c r="F16" s="24">
        <f>SUBTOTAL(109,Information[ADVOKAT IMMATERIELLA RÄTTIGHETER])</f>
        <v>35750</v>
      </c>
      <c r="G16" s="24">
        <f>SUBTOTAL(109,Information[KONKURSADVOKAT])</f>
        <v>0</v>
      </c>
      <c r="H16" s="24">
        <f>SUBTOTAL(109,Information[ADMINISTRATIONSPERSONAL])</f>
        <v>66250</v>
      </c>
      <c r="I16" s="12"/>
    </row>
    <row r="17" spans="2:9" x14ac:dyDescent="0.2">
      <c r="B17" s="12" t="s">
        <v>24</v>
      </c>
      <c r="C17" s="24">
        <f>SUBTOTAL(109,Information[KOMPLEMENTÄR 2])</f>
        <v>79275</v>
      </c>
      <c r="D17" s="24">
        <f>SUBTOTAL(109,Information[AFFÄRSJURIST 2])</f>
        <v>67375</v>
      </c>
      <c r="E17" s="24">
        <f>SUBTOTAL(109,Information[FÖRSVARSADVOKAT 2])</f>
        <v>105600</v>
      </c>
      <c r="F17" s="24">
        <f>SUBTOTAL(109,Information[ADVOKAT IMMATERIELLA RÄTTIGHETER 2])</f>
        <v>34650</v>
      </c>
      <c r="G17" s="24">
        <f>SUBTOTAL(109,Information[KONKURSADVOKAT 2])</f>
        <v>0</v>
      </c>
      <c r="H17" s="24">
        <f>SUBTOTAL(109,Information[ADMINISTRATIONSPERSONAL 2])</f>
        <v>67000</v>
      </c>
      <c r="I17" s="12"/>
    </row>
    <row r="18" spans="2:9" x14ac:dyDescent="0.2">
      <c r="B18" s="12" t="s">
        <v>25</v>
      </c>
      <c r="C18" s="13">
        <f>C16/$C$12</f>
        <v>225</v>
      </c>
      <c r="D18" s="13">
        <f t="shared" ref="D18:H18" si="0">D16/$C$12</f>
        <v>189.28571428571428</v>
      </c>
      <c r="E18" s="13">
        <f t="shared" si="0"/>
        <v>300</v>
      </c>
      <c r="F18" s="13">
        <f t="shared" si="0"/>
        <v>102.14285714285714</v>
      </c>
      <c r="G18" s="13">
        <f t="shared" si="0"/>
        <v>0</v>
      </c>
      <c r="H18" s="13">
        <f t="shared" si="0"/>
        <v>189.28571428571428</v>
      </c>
      <c r="I18" s="12"/>
    </row>
    <row r="19" spans="2:9" x14ac:dyDescent="0.2">
      <c r="B19" s="12" t="s">
        <v>26</v>
      </c>
      <c r="C19" s="13">
        <f>C17/$C$12</f>
        <v>226.5</v>
      </c>
      <c r="D19" s="13">
        <f>D17/$C$12</f>
        <v>192.5</v>
      </c>
      <c r="E19" s="13">
        <f>E17/$C$12</f>
        <v>301.71428571428572</v>
      </c>
      <c r="F19" s="13">
        <f>F17/$C$12</f>
        <v>99</v>
      </c>
      <c r="G19" s="13">
        <f>G17/$C$12</f>
        <v>0</v>
      </c>
      <c r="H19" s="13">
        <f>H17/$C$12</f>
        <v>191.42857142857142</v>
      </c>
      <c r="I19" s="12"/>
    </row>
    <row r="20" spans="2:9" x14ac:dyDescent="0.2">
      <c r="B20" s="14"/>
      <c r="C20" s="14"/>
      <c r="D20" s="14"/>
      <c r="E20" s="14"/>
      <c r="F20" s="14"/>
      <c r="G20" s="14"/>
      <c r="H20" s="14"/>
      <c r="I20" s="14"/>
    </row>
    <row r="21" spans="2:9" x14ac:dyDescent="0.2">
      <c r="B21" s="14"/>
      <c r="C21" s="14"/>
      <c r="D21" s="14"/>
      <c r="E21" s="14"/>
      <c r="F21" s="14"/>
      <c r="G21" s="14"/>
      <c r="H21" s="14"/>
      <c r="I21" s="14"/>
    </row>
  </sheetData>
  <printOptions horizontalCentered="1"/>
  <pageMargins left="0.4" right="0.4" top="0.4" bottom="0.4" header="0.3" footer="0.3"/>
  <pageSetup paperSize="9" orientation="landscape" horizontalDpi="4294967293"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pageSetUpPr fitToPage="1"/>
  </sheetPr>
  <dimension ref="A1:AC10"/>
  <sheetViews>
    <sheetView showGridLines="0" workbookViewId="0"/>
  </sheetViews>
  <sheetFormatPr defaultColWidth="9.140625" defaultRowHeight="14.25" x14ac:dyDescent="0.2"/>
  <cols>
    <col min="1" max="1" width="1.85546875" style="12" customWidth="1"/>
    <col min="2" max="2" width="25.5703125" style="1" customWidth="1"/>
    <col min="3" max="3" width="23.85546875" style="1" customWidth="1"/>
    <col min="4" max="7" width="11.85546875" style="1" customWidth="1"/>
    <col min="8" max="8" width="11.140625" style="1" bestFit="1" customWidth="1"/>
    <col min="9" max="9" width="10.7109375" style="1" customWidth="1"/>
    <col min="10" max="10" width="14.140625" style="1" customWidth="1"/>
    <col min="11" max="11" width="13.85546875" style="1" customWidth="1"/>
    <col min="12" max="12" width="17.28515625" style="1" hidden="1" customWidth="1"/>
    <col min="13" max="13" width="14.7109375" style="1" hidden="1" customWidth="1"/>
    <col min="14" max="14" width="19.42578125" style="1" hidden="1" customWidth="1"/>
    <col min="15" max="15" width="20.7109375" style="1" hidden="1" customWidth="1"/>
    <col min="16" max="16" width="19.140625" style="1" hidden="1" customWidth="1"/>
    <col min="17" max="17" width="28" style="1" hidden="1" customWidth="1"/>
    <col min="18" max="18" width="17.85546875" style="1" hidden="1" customWidth="1"/>
    <col min="19" max="19" width="15.28515625" style="1" hidden="1" customWidth="1"/>
    <col min="20" max="20" width="20.5703125" style="1" hidden="1" customWidth="1"/>
    <col min="21" max="21" width="16.42578125" style="1" hidden="1" customWidth="1"/>
    <col min="22" max="22" width="20.28515625" style="1" hidden="1" customWidth="1"/>
    <col min="23" max="23" width="29.140625" style="1" hidden="1" customWidth="1"/>
    <col min="24" max="24" width="2.7109375" style="1" customWidth="1"/>
    <col min="25" max="16384" width="9.140625" style="1"/>
  </cols>
  <sheetData>
    <row r="1" spans="1:29" ht="35.450000000000003" customHeight="1" x14ac:dyDescent="0.35">
      <c r="A1" s="12" t="s">
        <v>35</v>
      </c>
      <c r="B1" s="2" t="str">
        <f>PROJEKTPARAMETRAR!B1</f>
        <v>Företagets namn</v>
      </c>
      <c r="C1" s="2"/>
      <c r="D1" s="2"/>
      <c r="E1" s="2"/>
      <c r="F1" s="2"/>
      <c r="G1" s="2"/>
      <c r="H1" s="2"/>
      <c r="I1" s="2"/>
      <c r="J1" s="2"/>
      <c r="K1" s="2"/>
    </row>
    <row r="2" spans="1:29" ht="19.5" x14ac:dyDescent="0.25">
      <c r="A2" s="12" t="s">
        <v>36</v>
      </c>
      <c r="B2" s="3" t="str">
        <f>PROJEKTPARAMETRAR!B2</f>
        <v>Projektplanering för advokatbyrå</v>
      </c>
      <c r="C2" s="3"/>
      <c r="D2" s="3"/>
      <c r="E2" s="3"/>
      <c r="F2" s="3"/>
      <c r="G2" s="3"/>
      <c r="H2" s="3"/>
      <c r="I2" s="3"/>
      <c r="J2" s="3"/>
      <c r="K2" s="3"/>
      <c r="Y2" s="27" t="s">
        <v>79</v>
      </c>
      <c r="Z2" s="28"/>
      <c r="AA2" s="28"/>
      <c r="AB2" s="28"/>
      <c r="AC2" s="28"/>
    </row>
    <row r="3" spans="1:29" s="17" customFormat="1" ht="29.25" customHeight="1" x14ac:dyDescent="0.2">
      <c r="A3" s="21" t="s">
        <v>7</v>
      </c>
      <c r="B3" s="16" t="str">
        <f>PROJEKTPARAMETRAR!B3</f>
        <v>Företagets namn , Konfidentiellt</v>
      </c>
      <c r="C3" s="16"/>
      <c r="D3" s="16"/>
      <c r="E3" s="16"/>
      <c r="F3" s="16"/>
      <c r="G3" s="16"/>
      <c r="H3" s="16"/>
      <c r="I3" s="16"/>
      <c r="J3" s="16"/>
      <c r="K3" s="16"/>
      <c r="Y3" s="28"/>
      <c r="Z3" s="28"/>
      <c r="AA3" s="28"/>
      <c r="AB3" s="28"/>
      <c r="AC3" s="28"/>
    </row>
    <row r="4" spans="1:29" ht="41.25" customHeight="1" x14ac:dyDescent="0.2">
      <c r="A4" s="21" t="s">
        <v>78</v>
      </c>
      <c r="B4" s="15" t="s">
        <v>37</v>
      </c>
      <c r="C4" s="15" t="s">
        <v>15</v>
      </c>
      <c r="D4" s="15" t="s">
        <v>43</v>
      </c>
      <c r="E4" s="15" t="s">
        <v>44</v>
      </c>
      <c r="F4" s="15" t="s">
        <v>45</v>
      </c>
      <c r="G4" s="15" t="s">
        <v>46</v>
      </c>
      <c r="H4" s="15" t="s">
        <v>47</v>
      </c>
      <c r="I4" s="15" t="s">
        <v>48</v>
      </c>
      <c r="J4" s="15" t="s">
        <v>49</v>
      </c>
      <c r="K4" s="15" t="s">
        <v>50</v>
      </c>
      <c r="L4" s="15" t="s">
        <v>27</v>
      </c>
      <c r="M4" s="15" t="s">
        <v>28</v>
      </c>
      <c r="N4" s="15" t="s">
        <v>29</v>
      </c>
      <c r="O4" s="15" t="s">
        <v>30</v>
      </c>
      <c r="P4" s="15" t="s">
        <v>32</v>
      </c>
      <c r="Q4" s="15" t="s">
        <v>33</v>
      </c>
      <c r="R4" s="15" t="s">
        <v>51</v>
      </c>
      <c r="S4" s="15" t="s">
        <v>52</v>
      </c>
      <c r="T4" s="15" t="s">
        <v>53</v>
      </c>
      <c r="U4" s="15" t="s">
        <v>54</v>
      </c>
      <c r="V4" s="15" t="s">
        <v>55</v>
      </c>
      <c r="W4" s="15" t="s">
        <v>56</v>
      </c>
      <c r="Y4" s="28"/>
      <c r="Z4" s="28"/>
      <c r="AA4" s="28"/>
      <c r="AB4" s="28"/>
      <c r="AC4" s="28"/>
    </row>
    <row r="5" spans="1:29" x14ac:dyDescent="0.2">
      <c r="B5" t="s">
        <v>38</v>
      </c>
      <c r="C5" t="s">
        <v>16</v>
      </c>
      <c r="D5" s="9">
        <f ca="1">TODAY()</f>
        <v>43515</v>
      </c>
      <c r="E5" s="9">
        <f ca="1">TODAY()+60</f>
        <v>43575</v>
      </c>
      <c r="F5" s="9">
        <f ca="1">TODAY()+10</f>
        <v>43525</v>
      </c>
      <c r="G5" s="9">
        <f ca="1">TODAY()+65</f>
        <v>43580</v>
      </c>
      <c r="H5">
        <v>200</v>
      </c>
      <c r="I5">
        <v>220</v>
      </c>
      <c r="J5">
        <f ca="1">DAYS360(Information[[#This Row],[BERÄKNAD START]],Information[[#This Row],[BERÄKNAT SLUT]],FALSE)</f>
        <v>61</v>
      </c>
      <c r="K5">
        <f ca="1">DAYS360(Information[[#This Row],[FAKTISK START]],Information[[#This Row],[FAKTISKT SLUT]],FALSE)</f>
        <v>54</v>
      </c>
      <c r="L5" s="25">
        <f>INDEX(Parametrar[],MATCH(Information[[#This Row],[PROJEKTTYP]],Parametrar[PROJEKTTYP],0),MATCH(Information[[#Headers],[KOMPLEMENTÄR]],Parametrar[#Headers],0))*INDEX(PROJEKTPARAMETRAR!$B$12:$H$12,1,MATCH(Information[[#Headers],[KOMPLEMENTÄR]],Parametrar[#Headers],0))*Information[[#This Row],[BERÄKNAT ARBETE]]</f>
        <v>7000</v>
      </c>
      <c r="M5" s="25">
        <f>INDEX(Parametrar[],MATCH(Information[[#This Row],[PROJEKTTYP]],Parametrar[PROJEKTTYP],0),MATCH(Information[[#Headers],[AFFÄRSJURIST]],Parametrar[#Headers],0))*INDEX(PROJEKTPARAMETRAR!$B$12:$H$12,1,MATCH(Information[[#Headers],[AFFÄRSJURIST]],Parametrar[#Headers],0))*Information[[#This Row],[BERÄKNAT ARBETE]]</f>
        <v>20000</v>
      </c>
      <c r="N5" s="25">
        <f>INDEX(Parametrar[],MATCH(Information[[#This Row],[PROJEKTTYP]],Parametrar[PROJEKTTYP],0),MATCH(Information[[#Headers],[FÖRSVARSADVOKAT]],Parametrar[#Headers],0))*INDEX(PROJEKTPARAMETRAR!$B$12:$H$12,1,MATCH(Information[[#Headers],[FÖRSVARSADVOKAT]],Parametrar[#Headers],0))*Information[[#This Row],[BERÄKNAT ARBETE]]</f>
        <v>0</v>
      </c>
      <c r="O5" s="25">
        <f>INDEX(Parametrar[],MATCH(Information[[#This Row],[PROJEKTTYP]],Parametrar[PROJEKTTYP],0),MATCH(Information[[#Headers],[ADVOKAT IMMATERIELLA RÄTTIGHETER]],Parametrar[#Headers],0))*INDEX(PROJEKTPARAMETRAR!$B$12:$H$12,1,MATCH(Information[[#Headers],[ADVOKAT IMMATERIELLA RÄTTIGHETER]],Parametrar[#Headers],0))*Information[[#This Row],[BERÄKNAT ARBETE]]</f>
        <v>0</v>
      </c>
      <c r="P5" s="25">
        <f>INDEX(Parametrar[],MATCH(Information[[#This Row],[PROJEKTTYP]],Parametrar[PROJEKTTYP],0),MATCH(Information[[#Headers],[KONKURSADVOKAT]],Parametrar[#Headers],0))*INDEX(PROJEKTPARAMETRAR!$B$12:$H$12,1,MATCH(Information[[#Headers],[KONKURSADVOKAT]],Parametrar[#Headers],0))*Information[[#This Row],[BERÄKNAT ARBETE]]</f>
        <v>0</v>
      </c>
      <c r="Q5" s="25">
        <f>INDEX(Parametrar[],MATCH(Information[[#This Row],[PROJEKTTYP]],Parametrar[PROJEKTTYP],0),MATCH(Information[[#Headers],[ADMINISTRATIONSPERSONAL]],Parametrar[#Headers],0))*INDEX(PROJEKTPARAMETRAR!$B$12:$H$12,1,MATCH(Information[[#Headers],[ADMINISTRATIONSPERSONAL]],Parametrar[#Headers],0))*Information[[#This Row],[BERÄKNAT ARBETE]]</f>
        <v>12500</v>
      </c>
      <c r="R5" s="25">
        <f>INDEX(Parametrar[],MATCH(Information[[#This Row],[PROJEKTTYP]],Parametrar[PROJEKTTYP],0),MATCH(Information[[#Headers],[KOMPLEMENTÄR]],Parametrar[#Headers],0))*INDEX(PROJEKTPARAMETRAR!$B$12:$H$12,1,MATCH(Information[[#Headers],[KOMPLEMENTÄR]],Parametrar[#Headers],0))*Information[[#This Row],[FAKTISKT ARBETE]]</f>
        <v>7700</v>
      </c>
      <c r="S5" s="25">
        <f>INDEX(Parametrar[],MATCH(Information[[#This Row],[PROJEKTTYP]],Parametrar[PROJEKTTYP],0),MATCH(Information[[#Headers],[AFFÄRSJURIST]],Parametrar[#Headers],0))*INDEX(PROJEKTPARAMETRAR!$B$12:$H$12,1,MATCH(Information[[#Headers],[AFFÄRSJURIST]],Parametrar[#Headers],0))*Information[[#This Row],[FAKTISKT ARBETE]]</f>
        <v>22000</v>
      </c>
      <c r="T5" s="25">
        <f>INDEX(Parametrar[],MATCH(Information[[#This Row],[PROJEKTTYP]],Parametrar[PROJEKTTYP],0),MATCH(Information[[#Headers],[FÖRSVARSADVOKAT]],Parametrar[#Headers],0))*INDEX(PROJEKTPARAMETRAR!$B$12:$H$12,1,MATCH(Information[[#Headers],[FÖRSVARSADVOKAT]],Parametrar[#Headers],0))*Information[[#This Row],[FAKTISKT ARBETE]]</f>
        <v>0</v>
      </c>
      <c r="U5" s="25">
        <f>INDEX(Parametrar[],MATCH(Information[[#This Row],[PROJEKTTYP]],Parametrar[PROJEKTTYP],0),MATCH(Information[[#Headers],[ADVOKAT IMMATERIELLA RÄTTIGHETER]],Parametrar[#Headers],0))*INDEX(PROJEKTPARAMETRAR!$B$12:$H$12,1,MATCH(Information[[#Headers],[ADVOKAT IMMATERIELLA RÄTTIGHETER]],Parametrar[#Headers],0))*Information[[#This Row],[FAKTISKT ARBETE]]</f>
        <v>0</v>
      </c>
      <c r="V5" s="25">
        <f>INDEX(Parametrar[],MATCH(Information[[#This Row],[PROJEKTTYP]],Parametrar[PROJEKTTYP],0),MATCH(Information[[#Headers],[KONKURSADVOKAT]],Parametrar[#Headers],0))*INDEX(PROJEKTPARAMETRAR!$B$12:$H$12,1,MATCH(Information[[#Headers],[KONKURSADVOKAT]],Parametrar[#Headers],0))*Information[[#This Row],[FAKTISKT ARBETE]]</f>
        <v>0</v>
      </c>
      <c r="W5" s="25">
        <f>INDEX(Parametrar[],MATCH(Information[[#This Row],[PROJEKTTYP]],Parametrar[PROJEKTTYP],0),MATCH(Information[[#Headers],[ADMINISTRATIONSPERSONAL]],Parametrar[#Headers],0))*INDEX(PROJEKTPARAMETRAR!$B$12:$H$12,1,MATCH(Information[[#Headers],[ADMINISTRATIONSPERSONAL]],Parametrar[#Headers],0))*Information[[#This Row],[FAKTISKT ARBETE]]</f>
        <v>13750</v>
      </c>
      <c r="Y5" s="28"/>
      <c r="Z5" s="28"/>
      <c r="AA5" s="28"/>
      <c r="AB5" s="28"/>
      <c r="AC5" s="28"/>
    </row>
    <row r="6" spans="1:29" x14ac:dyDescent="0.2">
      <c r="B6" t="s">
        <v>39</v>
      </c>
      <c r="C6" t="s">
        <v>17</v>
      </c>
      <c r="D6" s="9">
        <f ca="1">TODAY()+30</f>
        <v>43545</v>
      </c>
      <c r="E6" s="9">
        <f ca="1">TODAY()+100</f>
        <v>43615</v>
      </c>
      <c r="F6" s="9">
        <f ca="1">TODAY()+40</f>
        <v>43555</v>
      </c>
      <c r="G6" s="9">
        <f ca="1">TODAY()+110</f>
        <v>43625</v>
      </c>
      <c r="H6">
        <v>400</v>
      </c>
      <c r="I6">
        <v>390</v>
      </c>
      <c r="J6">
        <f ca="1">DAYS360(Information[[#This Row],[BERÄKNAD START]],Information[[#This Row],[BERÄKNAT SLUT]],FALSE)</f>
        <v>69</v>
      </c>
      <c r="K6">
        <f ca="1">DAYS360(Information[[#This Row],[FAKTISK START]],Information[[#This Row],[FAKTISKT SLUT]],FALSE)</f>
        <v>69</v>
      </c>
      <c r="L6" s="25">
        <f>INDEX(Parametrar[],MATCH(Information[[#This Row],[PROJEKTTYP]],Parametrar[PROJEKTTYP],0),MATCH(Information[[#Headers],[KOMPLEMENTÄR]],Parametrar[#Headers],0))*INDEX(PROJEKTPARAMETRAR!$B$12:$H$12,1,MATCH(Information[[#Headers],[KOMPLEMENTÄR]],Parametrar[#Headers],0))*Information[[#This Row],[BERÄKNAT ARBETE]]</f>
        <v>14000</v>
      </c>
      <c r="M6" s="25">
        <f>INDEX(Parametrar[],MATCH(Information[[#This Row],[PROJEKTTYP]],Parametrar[PROJEKTTYP],0),MATCH(Information[[#Headers],[AFFÄRSJURIST]],Parametrar[#Headers],0))*INDEX(PROJEKTPARAMETRAR!$B$12:$H$12,1,MATCH(Information[[#Headers],[AFFÄRSJURIST]],Parametrar[#Headers],0))*Information[[#This Row],[BERÄKNAT ARBETE]]</f>
        <v>40000</v>
      </c>
      <c r="N6" s="25">
        <f>INDEX(Parametrar[],MATCH(Information[[#This Row],[PROJEKTTYP]],Parametrar[PROJEKTTYP],0),MATCH(Information[[#Headers],[FÖRSVARSADVOKAT]],Parametrar[#Headers],0))*INDEX(PROJEKTPARAMETRAR!$B$12:$H$12,1,MATCH(Information[[#Headers],[FÖRSVARSADVOKAT]],Parametrar[#Headers],0))*Information[[#This Row],[BERÄKNAT ARBETE]]</f>
        <v>0</v>
      </c>
      <c r="O6" s="25">
        <f>INDEX(Parametrar[],MATCH(Information[[#This Row],[PROJEKTTYP]],Parametrar[PROJEKTTYP],0),MATCH(Information[[#Headers],[ADVOKAT IMMATERIELLA RÄTTIGHETER]],Parametrar[#Headers],0))*INDEX(PROJEKTPARAMETRAR!$B$12:$H$12,1,MATCH(Information[[#Headers],[ADVOKAT IMMATERIELLA RÄTTIGHETER]],Parametrar[#Headers],0))*Information[[#This Row],[BERÄKNAT ARBETE]]</f>
        <v>11000</v>
      </c>
      <c r="P6" s="25">
        <f>INDEX(Parametrar[],MATCH(Information[[#This Row],[PROJEKTTYP]],Parametrar[PROJEKTTYP],0),MATCH(Information[[#Headers],[KONKURSADVOKAT]],Parametrar[#Headers],0))*INDEX(PROJEKTPARAMETRAR!$B$12:$H$12,1,MATCH(Information[[#Headers],[KONKURSADVOKAT]],Parametrar[#Headers],0))*Information[[#This Row],[BERÄKNAT ARBETE]]</f>
        <v>0</v>
      </c>
      <c r="Q6" s="25">
        <f>INDEX(Parametrar[],MATCH(Information[[#This Row],[PROJEKTTYP]],Parametrar[PROJEKTTYP],0),MATCH(Information[[#Headers],[ADMINISTRATIONSPERSONAL]],Parametrar[#Headers],0))*INDEX(PROJEKTPARAMETRAR!$B$12:$H$12,1,MATCH(Information[[#Headers],[ADMINISTRATIONSPERSONAL]],Parametrar[#Headers],0))*Information[[#This Row],[BERÄKNAT ARBETE]]</f>
        <v>20000</v>
      </c>
      <c r="R6" s="25">
        <f>INDEX(Parametrar[],MATCH(Information[[#This Row],[PROJEKTTYP]],Parametrar[PROJEKTTYP],0),MATCH(Information[[#Headers],[KOMPLEMENTÄR]],Parametrar[#Headers],0))*INDEX(PROJEKTPARAMETRAR!$B$12:$H$12,1,MATCH(Information[[#Headers],[KOMPLEMENTÄR]],Parametrar[#Headers],0))*Information[[#This Row],[FAKTISKT ARBETE]]</f>
        <v>13650</v>
      </c>
      <c r="S6" s="25">
        <f>INDEX(Parametrar[],MATCH(Information[[#This Row],[PROJEKTTYP]],Parametrar[PROJEKTTYP],0),MATCH(Information[[#Headers],[AFFÄRSJURIST]],Parametrar[#Headers],0))*INDEX(PROJEKTPARAMETRAR!$B$12:$H$12,1,MATCH(Information[[#Headers],[AFFÄRSJURIST]],Parametrar[#Headers],0))*Information[[#This Row],[FAKTISKT ARBETE]]</f>
        <v>39000</v>
      </c>
      <c r="T6" s="25">
        <f>INDEX(Parametrar[],MATCH(Information[[#This Row],[PROJEKTTYP]],Parametrar[PROJEKTTYP],0),MATCH(Information[[#Headers],[FÖRSVARSADVOKAT]],Parametrar[#Headers],0))*INDEX(PROJEKTPARAMETRAR!$B$12:$H$12,1,MATCH(Information[[#Headers],[FÖRSVARSADVOKAT]],Parametrar[#Headers],0))*Information[[#This Row],[FAKTISKT ARBETE]]</f>
        <v>0</v>
      </c>
      <c r="U6" s="25">
        <f>INDEX(Parametrar[],MATCH(Information[[#This Row],[PROJEKTTYP]],Parametrar[PROJEKTTYP],0),MATCH(Information[[#Headers],[ADVOKAT IMMATERIELLA RÄTTIGHETER]],Parametrar[#Headers],0))*INDEX(PROJEKTPARAMETRAR!$B$12:$H$12,1,MATCH(Information[[#Headers],[ADVOKAT IMMATERIELLA RÄTTIGHETER]],Parametrar[#Headers],0))*Information[[#This Row],[FAKTISKT ARBETE]]</f>
        <v>10725</v>
      </c>
      <c r="V6" s="25">
        <f>INDEX(Parametrar[],MATCH(Information[[#This Row],[PROJEKTTYP]],Parametrar[PROJEKTTYP],0),MATCH(Information[[#Headers],[KONKURSADVOKAT]],Parametrar[#Headers],0))*INDEX(PROJEKTPARAMETRAR!$B$12:$H$12,1,MATCH(Information[[#Headers],[KONKURSADVOKAT]],Parametrar[#Headers],0))*Information[[#This Row],[FAKTISKT ARBETE]]</f>
        <v>0</v>
      </c>
      <c r="W6" s="25">
        <f>INDEX(Parametrar[],MATCH(Information[[#This Row],[PROJEKTTYP]],Parametrar[PROJEKTTYP],0),MATCH(Information[[#Headers],[ADMINISTRATIONSPERSONAL]],Parametrar[#Headers],0))*INDEX(PROJEKTPARAMETRAR!$B$12:$H$12,1,MATCH(Information[[#Headers],[ADMINISTRATIONSPERSONAL]],Parametrar[#Headers],0))*Information[[#This Row],[FAKTISKT ARBETE]]</f>
        <v>19500</v>
      </c>
      <c r="Y6" s="28"/>
      <c r="Z6" s="28"/>
      <c r="AA6" s="28"/>
      <c r="AB6" s="28"/>
      <c r="AC6" s="28"/>
    </row>
    <row r="7" spans="1:29" x14ac:dyDescent="0.2">
      <c r="B7" t="s">
        <v>40</v>
      </c>
      <c r="C7" t="s">
        <v>18</v>
      </c>
      <c r="D7" s="9">
        <f ca="1">TODAY()+150</f>
        <v>43665</v>
      </c>
      <c r="E7" s="9">
        <f ca="1">TODAY()+150</f>
        <v>43665</v>
      </c>
      <c r="F7" s="9">
        <f ca="1">TODAY()+150</f>
        <v>43665</v>
      </c>
      <c r="G7" s="9">
        <f ca="1">TODAY()+170</f>
        <v>43685</v>
      </c>
      <c r="H7">
        <v>500</v>
      </c>
      <c r="I7">
        <v>500</v>
      </c>
      <c r="J7">
        <f ca="1">DAYS360(Information[[#This Row],[BERÄKNAD START]],Information[[#This Row],[BERÄKNAT SLUT]],FALSE)</f>
        <v>0</v>
      </c>
      <c r="K7">
        <f ca="1">DAYS360(Information[[#This Row],[FAKTISK START]],Information[[#This Row],[FAKTISKT SLUT]],FALSE)</f>
        <v>19</v>
      </c>
      <c r="L7" s="25">
        <f>INDEX(Parametrar[],MATCH(Information[[#This Row],[PROJEKTTYP]],Parametrar[PROJEKTTYP],0),MATCH(Information[[#Headers],[KOMPLEMENTÄR]],Parametrar[#Headers],0))*INDEX(PROJEKTPARAMETRAR!$B$12:$H$12,1,MATCH(Information[[#Headers],[KOMPLEMENTÄR]],Parametrar[#Headers],0))*Information[[#This Row],[BERÄKNAT ARBETE]]</f>
        <v>35000</v>
      </c>
      <c r="M7" s="25">
        <f>INDEX(Parametrar[],MATCH(Information[[#This Row],[PROJEKTTYP]],Parametrar[PROJEKTTYP],0),MATCH(Information[[#Headers],[AFFÄRSJURIST]],Parametrar[#Headers],0))*INDEX(PROJEKTPARAMETRAR!$B$12:$H$12,1,MATCH(Information[[#Headers],[AFFÄRSJURIST]],Parametrar[#Headers],0))*Information[[#This Row],[BERÄKNAT ARBETE]]</f>
        <v>0</v>
      </c>
      <c r="N7" s="25">
        <f>INDEX(Parametrar[],MATCH(Information[[#This Row],[PROJEKTTYP]],Parametrar[PROJEKTTYP],0),MATCH(Information[[#Headers],[FÖRSVARSADVOKAT]],Parametrar[#Headers],0))*INDEX(PROJEKTPARAMETRAR!$B$12:$H$12,1,MATCH(Information[[#Headers],[FÖRSVARSADVOKAT]],Parametrar[#Headers],0))*Information[[#This Row],[BERÄKNAT ARBETE]]</f>
        <v>75000</v>
      </c>
      <c r="O7" s="25">
        <f>INDEX(Parametrar[],MATCH(Information[[#This Row],[PROJEKTTYP]],Parametrar[PROJEKTTYP],0),MATCH(Information[[#Headers],[ADVOKAT IMMATERIELLA RÄTTIGHETER]],Parametrar[#Headers],0))*INDEX(PROJEKTPARAMETRAR!$B$12:$H$12,1,MATCH(Information[[#Headers],[ADVOKAT IMMATERIELLA RÄTTIGHETER]],Parametrar[#Headers],0))*Information[[#This Row],[BERÄKNAT ARBETE]]</f>
        <v>0</v>
      </c>
      <c r="P7" s="25">
        <f>INDEX(Parametrar[],MATCH(Information[[#This Row],[PROJEKTTYP]],Parametrar[PROJEKTTYP],0),MATCH(Information[[#Headers],[KONKURSADVOKAT]],Parametrar[#Headers],0))*INDEX(PROJEKTPARAMETRAR!$B$12:$H$12,1,MATCH(Information[[#Headers],[KONKURSADVOKAT]],Parametrar[#Headers],0))*Information[[#This Row],[BERÄKNAT ARBETE]]</f>
        <v>0</v>
      </c>
      <c r="Q7" s="25">
        <f>INDEX(Parametrar[],MATCH(Information[[#This Row],[PROJEKTTYP]],Parametrar[PROJEKTTYP],0),MATCH(Information[[#Headers],[ADMINISTRATIONSPERSONAL]],Parametrar[#Headers],0))*INDEX(PROJEKTPARAMETRAR!$B$12:$H$12,1,MATCH(Information[[#Headers],[ADMINISTRATIONSPERSONAL]],Parametrar[#Headers],0))*Information[[#This Row],[BERÄKNAT ARBETE]]</f>
        <v>18750</v>
      </c>
      <c r="R7" s="25">
        <f>INDEX(Parametrar[],MATCH(Information[[#This Row],[PROJEKTTYP]],Parametrar[PROJEKTTYP],0),MATCH(Information[[#Headers],[KOMPLEMENTÄR]],Parametrar[#Headers],0))*INDEX(PROJEKTPARAMETRAR!$B$12:$H$12,1,MATCH(Information[[#Headers],[KOMPLEMENTÄR]],Parametrar[#Headers],0))*Information[[#This Row],[FAKTISKT ARBETE]]</f>
        <v>35000</v>
      </c>
      <c r="S7" s="25">
        <f>INDEX(Parametrar[],MATCH(Information[[#This Row],[PROJEKTTYP]],Parametrar[PROJEKTTYP],0),MATCH(Information[[#Headers],[AFFÄRSJURIST]],Parametrar[#Headers],0))*INDEX(PROJEKTPARAMETRAR!$B$12:$H$12,1,MATCH(Information[[#Headers],[AFFÄRSJURIST]],Parametrar[#Headers],0))*Information[[#This Row],[FAKTISKT ARBETE]]</f>
        <v>0</v>
      </c>
      <c r="T7" s="25">
        <f>INDEX(Parametrar[],MATCH(Information[[#This Row],[PROJEKTTYP]],Parametrar[PROJEKTTYP],0),MATCH(Information[[#Headers],[FÖRSVARSADVOKAT]],Parametrar[#Headers],0))*INDEX(PROJEKTPARAMETRAR!$B$12:$H$12,1,MATCH(Information[[#Headers],[FÖRSVARSADVOKAT]],Parametrar[#Headers],0))*Information[[#This Row],[FAKTISKT ARBETE]]</f>
        <v>75000</v>
      </c>
      <c r="U7" s="25">
        <f>INDEX(Parametrar[],MATCH(Information[[#This Row],[PROJEKTTYP]],Parametrar[PROJEKTTYP],0),MATCH(Information[[#Headers],[ADVOKAT IMMATERIELLA RÄTTIGHETER]],Parametrar[#Headers],0))*INDEX(PROJEKTPARAMETRAR!$B$12:$H$12,1,MATCH(Information[[#Headers],[ADVOKAT IMMATERIELLA RÄTTIGHETER]],Parametrar[#Headers],0))*Information[[#This Row],[FAKTISKT ARBETE]]</f>
        <v>0</v>
      </c>
      <c r="V7" s="25">
        <f>INDEX(Parametrar[],MATCH(Information[[#This Row],[PROJEKTTYP]],Parametrar[PROJEKTTYP],0),MATCH(Information[[#Headers],[KONKURSADVOKAT]],Parametrar[#Headers],0))*INDEX(PROJEKTPARAMETRAR!$B$12:$H$12,1,MATCH(Information[[#Headers],[KONKURSADVOKAT]],Parametrar[#Headers],0))*Information[[#This Row],[FAKTISKT ARBETE]]</f>
        <v>0</v>
      </c>
      <c r="W7" s="25">
        <f>INDEX(Parametrar[],MATCH(Information[[#This Row],[PROJEKTTYP]],Parametrar[PROJEKTTYP],0),MATCH(Information[[#Headers],[ADMINISTRATIONSPERSONAL]],Parametrar[#Headers],0))*INDEX(PROJEKTPARAMETRAR!$B$12:$H$12,1,MATCH(Information[[#Headers],[ADMINISTRATIONSPERSONAL]],Parametrar[#Headers],0))*Information[[#This Row],[FAKTISKT ARBETE]]</f>
        <v>18750</v>
      </c>
      <c r="Y7" s="28"/>
      <c r="Z7" s="28"/>
      <c r="AA7" s="28"/>
      <c r="AB7" s="28"/>
      <c r="AC7" s="28"/>
    </row>
    <row r="8" spans="1:29" x14ac:dyDescent="0.2">
      <c r="B8" t="s">
        <v>41</v>
      </c>
      <c r="C8" t="s">
        <v>19</v>
      </c>
      <c r="D8" s="9">
        <f ca="1">TODAY()+200</f>
        <v>43715</v>
      </c>
      <c r="E8" s="9">
        <f ca="1">TODAY()+230</f>
        <v>43745</v>
      </c>
      <c r="F8" s="9">
        <f ca="1">TODAY()+230</f>
        <v>43745</v>
      </c>
      <c r="G8" s="9">
        <f ca="1">TODAY()+230</f>
        <v>43745</v>
      </c>
      <c r="H8">
        <v>150</v>
      </c>
      <c r="I8">
        <v>145</v>
      </c>
      <c r="J8">
        <f ca="1">DAYS360(Information[[#This Row],[BERÄKNAD START]],Information[[#This Row],[BERÄKNAT SLUT]],FALSE)</f>
        <v>30</v>
      </c>
      <c r="K8">
        <f ca="1">DAYS360(Information[[#This Row],[FAKTISK START]],Information[[#This Row],[FAKTISKT SLUT]],FALSE)</f>
        <v>0</v>
      </c>
      <c r="L8" s="25">
        <f>INDEX(Parametrar[],MATCH(Information[[#This Row],[PROJEKTTYP]],Parametrar[PROJEKTTYP],0),MATCH(Information[[#Headers],[KOMPLEMENTÄR]],Parametrar[#Headers],0))*INDEX(PROJEKTPARAMETRAR!$B$12:$H$12,1,MATCH(Information[[#Headers],[KOMPLEMENTÄR]],Parametrar[#Headers],0))*Information[[#This Row],[BERÄKNAT ARBETE]]</f>
        <v>5250</v>
      </c>
      <c r="M8" s="25">
        <f>INDEX(Parametrar[],MATCH(Information[[#This Row],[PROJEKTTYP]],Parametrar[PROJEKTTYP],0),MATCH(Information[[#Headers],[AFFÄRSJURIST]],Parametrar[#Headers],0))*INDEX(PROJEKTPARAMETRAR!$B$12:$H$12,1,MATCH(Information[[#Headers],[AFFÄRSJURIST]],Parametrar[#Headers],0))*Information[[#This Row],[BERÄKNAT ARBETE]]</f>
        <v>0</v>
      </c>
      <c r="N8" s="25">
        <f>INDEX(Parametrar[],MATCH(Information[[#This Row],[PROJEKTTYP]],Parametrar[PROJEKTTYP],0),MATCH(Information[[#Headers],[FÖRSVARSADVOKAT]],Parametrar[#Headers],0))*INDEX(PROJEKTPARAMETRAR!$B$12:$H$12,1,MATCH(Information[[#Headers],[FÖRSVARSADVOKAT]],Parametrar[#Headers],0))*Information[[#This Row],[BERÄKNAT ARBETE]]</f>
        <v>0</v>
      </c>
      <c r="O8" s="25">
        <f>INDEX(Parametrar[],MATCH(Information[[#This Row],[PROJEKTTYP]],Parametrar[PROJEKTTYP],0),MATCH(Information[[#Headers],[ADVOKAT IMMATERIELLA RÄTTIGHETER]],Parametrar[#Headers],0))*INDEX(PROJEKTPARAMETRAR!$B$12:$H$12,1,MATCH(Information[[#Headers],[ADVOKAT IMMATERIELLA RÄTTIGHETER]],Parametrar[#Headers],0))*Information[[#This Row],[BERÄKNAT ARBETE]]</f>
        <v>24750</v>
      </c>
      <c r="P8" s="25">
        <f>INDEX(Parametrar[],MATCH(Information[[#This Row],[PROJEKTTYP]],Parametrar[PROJEKTTYP],0),MATCH(Information[[#Headers],[KONKURSADVOKAT]],Parametrar[#Headers],0))*INDEX(PROJEKTPARAMETRAR!$B$12:$H$12,1,MATCH(Information[[#Headers],[KONKURSADVOKAT]],Parametrar[#Headers],0))*Information[[#This Row],[BERÄKNAT ARBETE]]</f>
        <v>0</v>
      </c>
      <c r="Q8" s="25">
        <f>INDEX(Parametrar[],MATCH(Information[[#This Row],[PROJEKTTYP]],Parametrar[PROJEKTTYP],0),MATCH(Information[[#Headers],[ADMINISTRATIONSPERSONAL]],Parametrar[#Headers],0))*INDEX(PROJEKTPARAMETRAR!$B$12:$H$12,1,MATCH(Information[[#Headers],[ADMINISTRATIONSPERSONAL]],Parametrar[#Headers],0))*Information[[#This Row],[BERÄKNAT ARBETE]]</f>
        <v>5625</v>
      </c>
      <c r="R8" s="25">
        <f>INDEX(Parametrar[],MATCH(Information[[#This Row],[PROJEKTTYP]],Parametrar[PROJEKTTYP],0),MATCH(Information[[#Headers],[KOMPLEMENTÄR]],Parametrar[#Headers],0))*INDEX(PROJEKTPARAMETRAR!$B$12:$H$12,1,MATCH(Information[[#Headers],[KOMPLEMENTÄR]],Parametrar[#Headers],0))*Information[[#This Row],[FAKTISKT ARBETE]]</f>
        <v>5075</v>
      </c>
      <c r="S8" s="25">
        <f>INDEX(Parametrar[],MATCH(Information[[#This Row],[PROJEKTTYP]],Parametrar[PROJEKTTYP],0),MATCH(Information[[#Headers],[AFFÄRSJURIST]],Parametrar[#Headers],0))*INDEX(PROJEKTPARAMETRAR!$B$12:$H$12,1,MATCH(Information[[#Headers],[AFFÄRSJURIST]],Parametrar[#Headers],0))*Information[[#This Row],[FAKTISKT ARBETE]]</f>
        <v>0</v>
      </c>
      <c r="T8" s="25">
        <f>INDEX(Parametrar[],MATCH(Information[[#This Row],[PROJEKTTYP]],Parametrar[PROJEKTTYP],0),MATCH(Information[[#Headers],[FÖRSVARSADVOKAT]],Parametrar[#Headers],0))*INDEX(PROJEKTPARAMETRAR!$B$12:$H$12,1,MATCH(Information[[#Headers],[FÖRSVARSADVOKAT]],Parametrar[#Headers],0))*Information[[#This Row],[FAKTISKT ARBETE]]</f>
        <v>0</v>
      </c>
      <c r="U8" s="25">
        <f>INDEX(Parametrar[],MATCH(Information[[#This Row],[PROJEKTTYP]],Parametrar[PROJEKTTYP],0),MATCH(Information[[#Headers],[ADVOKAT IMMATERIELLA RÄTTIGHETER]],Parametrar[#Headers],0))*INDEX(PROJEKTPARAMETRAR!$B$12:$H$12,1,MATCH(Information[[#Headers],[ADVOKAT IMMATERIELLA RÄTTIGHETER]],Parametrar[#Headers],0))*Information[[#This Row],[FAKTISKT ARBETE]]</f>
        <v>23925</v>
      </c>
      <c r="V8" s="25">
        <f>INDEX(Parametrar[],MATCH(Information[[#This Row],[PROJEKTTYP]],Parametrar[PROJEKTTYP],0),MATCH(Information[[#Headers],[KONKURSADVOKAT]],Parametrar[#Headers],0))*INDEX(PROJEKTPARAMETRAR!$B$12:$H$12,1,MATCH(Information[[#Headers],[KONKURSADVOKAT]],Parametrar[#Headers],0))*Information[[#This Row],[FAKTISKT ARBETE]]</f>
        <v>0</v>
      </c>
      <c r="W8" s="25">
        <f>INDEX(Parametrar[],MATCH(Information[[#This Row],[PROJEKTTYP]],Parametrar[PROJEKTTYP],0),MATCH(Information[[#Headers],[ADMINISTRATIONSPERSONAL]],Parametrar[#Headers],0))*INDEX(PROJEKTPARAMETRAR!$B$12:$H$12,1,MATCH(Information[[#Headers],[ADMINISTRATIONSPERSONAL]],Parametrar[#Headers],0))*Information[[#This Row],[FAKTISKT ARBETE]]</f>
        <v>5437.5</v>
      </c>
      <c r="Y8" s="28"/>
      <c r="Z8" s="28"/>
      <c r="AA8" s="28"/>
      <c r="AB8" s="28"/>
      <c r="AC8" s="28"/>
    </row>
    <row r="9" spans="1:29" x14ac:dyDescent="0.2">
      <c r="B9" t="s">
        <v>42</v>
      </c>
      <c r="C9" t="s">
        <v>20</v>
      </c>
      <c r="D9" s="9">
        <f ca="1">TODAY()+220</f>
        <v>43735</v>
      </c>
      <c r="E9" s="9">
        <f ca="1">TODAY()+250</f>
        <v>43765</v>
      </c>
      <c r="F9" s="9">
        <f ca="1">TODAY()+230</f>
        <v>43745</v>
      </c>
      <c r="G9" s="9">
        <f ca="1">TODAY()+259</f>
        <v>43774</v>
      </c>
      <c r="H9">
        <v>250</v>
      </c>
      <c r="I9">
        <v>255</v>
      </c>
      <c r="J9">
        <f ca="1">DAYS360(Information[[#This Row],[BERÄKNAD START]],Information[[#This Row],[BERÄKNAT SLUT]],FALSE)</f>
        <v>30</v>
      </c>
      <c r="K9">
        <f ca="1">DAYS360(Information[[#This Row],[FAKTISK START]],Information[[#This Row],[FAKTISKT SLUT]],FALSE)</f>
        <v>28</v>
      </c>
      <c r="L9" s="25">
        <f>INDEX(Parametrar[],MATCH(Information[[#This Row],[PROJEKTTYP]],Parametrar[PROJEKTTYP],0),MATCH(Information[[#Headers],[KOMPLEMENTÄR]],Parametrar[#Headers],0))*INDEX(PROJEKTPARAMETRAR!$B$12:$H$12,1,MATCH(Information[[#Headers],[KOMPLEMENTÄR]],Parametrar[#Headers],0))*Information[[#This Row],[BERÄKNAT ARBETE]]</f>
        <v>17500</v>
      </c>
      <c r="M9" s="25">
        <f>INDEX(Parametrar[],MATCH(Information[[#This Row],[PROJEKTTYP]],Parametrar[PROJEKTTYP],0),MATCH(Information[[#Headers],[AFFÄRSJURIST]],Parametrar[#Headers],0))*INDEX(PROJEKTPARAMETRAR!$B$12:$H$12,1,MATCH(Information[[#Headers],[AFFÄRSJURIST]],Parametrar[#Headers],0))*Information[[#This Row],[BERÄKNAT ARBETE]]</f>
        <v>6250</v>
      </c>
      <c r="N9" s="25">
        <f>INDEX(Parametrar[],MATCH(Information[[#This Row],[PROJEKTTYP]],Parametrar[PROJEKTTYP],0),MATCH(Information[[#Headers],[FÖRSVARSADVOKAT]],Parametrar[#Headers],0))*INDEX(PROJEKTPARAMETRAR!$B$12:$H$12,1,MATCH(Information[[#Headers],[FÖRSVARSADVOKAT]],Parametrar[#Headers],0))*Information[[#This Row],[BERÄKNAT ARBETE]]</f>
        <v>30000</v>
      </c>
      <c r="O9" s="25">
        <f>INDEX(Parametrar[],MATCH(Information[[#This Row],[PROJEKTTYP]],Parametrar[PROJEKTTYP],0),MATCH(Information[[#Headers],[ADVOKAT IMMATERIELLA RÄTTIGHETER]],Parametrar[#Headers],0))*INDEX(PROJEKTPARAMETRAR!$B$12:$H$12,1,MATCH(Information[[#Headers],[ADVOKAT IMMATERIELLA RÄTTIGHETER]],Parametrar[#Headers],0))*Information[[#This Row],[BERÄKNAT ARBETE]]</f>
        <v>0</v>
      </c>
      <c r="P9" s="25">
        <f>INDEX(Parametrar[],MATCH(Information[[#This Row],[PROJEKTTYP]],Parametrar[PROJEKTTYP],0),MATCH(Information[[#Headers],[KONKURSADVOKAT]],Parametrar[#Headers],0))*INDEX(PROJEKTPARAMETRAR!$B$12:$H$12,1,MATCH(Information[[#Headers],[KONKURSADVOKAT]],Parametrar[#Headers],0))*Information[[#This Row],[BERÄKNAT ARBETE]]</f>
        <v>0</v>
      </c>
      <c r="Q9" s="25">
        <f>INDEX(Parametrar[],MATCH(Information[[#This Row],[PROJEKTTYP]],Parametrar[PROJEKTTYP],0),MATCH(Information[[#Headers],[ADMINISTRATIONSPERSONAL]],Parametrar[#Headers],0))*INDEX(PROJEKTPARAMETRAR!$B$12:$H$12,1,MATCH(Information[[#Headers],[ADMINISTRATIONSPERSONAL]],Parametrar[#Headers],0))*Information[[#This Row],[BERÄKNAT ARBETE]]</f>
        <v>9375</v>
      </c>
      <c r="R9" s="25">
        <f>INDEX(Parametrar[],MATCH(Information[[#This Row],[PROJEKTTYP]],Parametrar[PROJEKTTYP],0),MATCH(Information[[#Headers],[KOMPLEMENTÄR]],Parametrar[#Headers],0))*INDEX(PROJEKTPARAMETRAR!$B$12:$H$12,1,MATCH(Information[[#Headers],[KOMPLEMENTÄR]],Parametrar[#Headers],0))*Information[[#This Row],[FAKTISKT ARBETE]]</f>
        <v>17850</v>
      </c>
      <c r="S9" s="25">
        <f>INDEX(Parametrar[],MATCH(Information[[#This Row],[PROJEKTTYP]],Parametrar[PROJEKTTYP],0),MATCH(Information[[#Headers],[AFFÄRSJURIST]],Parametrar[#Headers],0))*INDEX(PROJEKTPARAMETRAR!$B$12:$H$12,1,MATCH(Information[[#Headers],[AFFÄRSJURIST]],Parametrar[#Headers],0))*Information[[#This Row],[FAKTISKT ARBETE]]</f>
        <v>6375</v>
      </c>
      <c r="T9" s="25">
        <f>INDEX(Parametrar[],MATCH(Information[[#This Row],[PROJEKTTYP]],Parametrar[PROJEKTTYP],0),MATCH(Information[[#Headers],[FÖRSVARSADVOKAT]],Parametrar[#Headers],0))*INDEX(PROJEKTPARAMETRAR!$B$12:$H$12,1,MATCH(Information[[#Headers],[FÖRSVARSADVOKAT]],Parametrar[#Headers],0))*Information[[#This Row],[FAKTISKT ARBETE]]</f>
        <v>30600</v>
      </c>
      <c r="U9" s="25">
        <f>INDEX(Parametrar[],MATCH(Information[[#This Row],[PROJEKTTYP]],Parametrar[PROJEKTTYP],0),MATCH(Information[[#Headers],[ADVOKAT IMMATERIELLA RÄTTIGHETER]],Parametrar[#Headers],0))*INDEX(PROJEKTPARAMETRAR!$B$12:$H$12,1,MATCH(Information[[#Headers],[ADVOKAT IMMATERIELLA RÄTTIGHETER]],Parametrar[#Headers],0))*Information[[#This Row],[FAKTISKT ARBETE]]</f>
        <v>0</v>
      </c>
      <c r="V9" s="25">
        <f>INDEX(Parametrar[],MATCH(Information[[#This Row],[PROJEKTTYP]],Parametrar[PROJEKTTYP],0),MATCH(Information[[#Headers],[KONKURSADVOKAT]],Parametrar[#Headers],0))*INDEX(PROJEKTPARAMETRAR!$B$12:$H$12,1,MATCH(Information[[#Headers],[KONKURSADVOKAT]],Parametrar[#Headers],0))*Information[[#This Row],[FAKTISKT ARBETE]]</f>
        <v>0</v>
      </c>
      <c r="W9" s="25">
        <f>INDEX(Parametrar[],MATCH(Information[[#This Row],[PROJEKTTYP]],Parametrar[PROJEKTTYP],0),MATCH(Information[[#Headers],[ADMINISTRATIONSPERSONAL]],Parametrar[#Headers],0))*INDEX(PROJEKTPARAMETRAR!$B$12:$H$12,1,MATCH(Information[[#Headers],[ADMINISTRATIONSPERSONAL]],Parametrar[#Headers],0))*Information[[#This Row],[FAKTISKT ARBETE]]</f>
        <v>9562.5</v>
      </c>
      <c r="Y9" s="28"/>
      <c r="Z9" s="28"/>
      <c r="AA9" s="28"/>
      <c r="AB9" s="28"/>
      <c r="AC9" s="28"/>
    </row>
    <row r="10" spans="1:29" x14ac:dyDescent="0.2">
      <c r="B10" s="1" t="s">
        <v>34</v>
      </c>
      <c r="H10" s="1">
        <f>SUBTOTAL(109,Information[BERÄKNAT ARBETE])</f>
        <v>1500</v>
      </c>
      <c r="I10" s="1">
        <f>SUBTOTAL(109,Information[FAKTISKT ARBETE])</f>
        <v>1510</v>
      </c>
      <c r="J10" s="1">
        <f ca="1">SUBTOTAL(109,Information[BERÄKNAD VARAKTIGHET])</f>
        <v>190</v>
      </c>
      <c r="K10" s="1">
        <f ca="1">SUBTOTAL(109,Information[FAKTISK VARAKTIGHET])</f>
        <v>170</v>
      </c>
    </row>
  </sheetData>
  <mergeCells count="1">
    <mergeCell ref="Y2:AC9"/>
  </mergeCells>
  <dataValidations count="1">
    <dataValidation type="list" allowBlank="1" showInputMessage="1" showErrorMessage="1" sqref="C5:C9" xr:uid="{00000000-0002-0000-0100-000000000000}">
      <formula1>Projekttyp</formula1>
    </dataValidation>
  </dataValidations>
  <printOptions horizontalCentered="1"/>
  <pageMargins left="0.4" right="0.4" top="0.4" bottom="0.4" header="0.3" footer="0.3"/>
  <pageSetup paperSize="9" scale="75" fitToHeight="0" orientation="landscape" horizontalDpi="4294967293" verticalDpi="4294967295"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T28"/>
  <sheetViews>
    <sheetView showGridLines="0" workbookViewId="0"/>
  </sheetViews>
  <sheetFormatPr defaultColWidth="9.140625" defaultRowHeight="14.25" x14ac:dyDescent="0.2"/>
  <cols>
    <col min="1" max="1" width="1.85546875" style="12" customWidth="1"/>
    <col min="2" max="2" width="16" style="1" bestFit="1" customWidth="1"/>
    <col min="3" max="3" width="15.28515625" style="1" customWidth="1"/>
    <col min="4" max="4" width="12.7109375" style="1" bestFit="1" customWidth="1"/>
    <col min="5" max="5" width="18.140625" style="1" customWidth="1"/>
    <col min="6" max="6" width="14" style="1" bestFit="1" customWidth="1"/>
    <col min="7" max="7" width="17.85546875" style="1" customWidth="1"/>
    <col min="8" max="8" width="27.140625" style="1" customWidth="1"/>
    <col min="9" max="9" width="15.42578125" style="1" bestFit="1" customWidth="1"/>
    <col min="10" max="10" width="12.7109375" style="1" bestFit="1" customWidth="1"/>
    <col min="11" max="11" width="18.140625" style="1" bestFit="1" customWidth="1"/>
    <col min="12" max="12" width="17.5703125" style="1" customWidth="1"/>
    <col min="13" max="13" width="14" style="1" bestFit="1" customWidth="1"/>
    <col min="14" max="14" width="26.42578125" style="1" customWidth="1"/>
    <col min="15" max="15" width="2.7109375" style="1" customWidth="1"/>
    <col min="16" max="16384" width="9.140625" style="1"/>
  </cols>
  <sheetData>
    <row r="1" spans="1:20" ht="35.450000000000003" customHeight="1" x14ac:dyDescent="0.35">
      <c r="A1" s="12" t="s">
        <v>57</v>
      </c>
      <c r="B1" s="2" t="str">
        <f>PROJEKTPARAMETRAR!B1</f>
        <v>Företagets namn</v>
      </c>
      <c r="C1" s="2"/>
      <c r="D1" s="2"/>
      <c r="E1" s="2"/>
      <c r="F1" s="2"/>
      <c r="G1" s="2"/>
      <c r="H1" s="2"/>
      <c r="I1" s="2"/>
      <c r="J1" s="2"/>
      <c r="K1" s="2"/>
      <c r="L1" s="2"/>
      <c r="M1" s="2"/>
      <c r="N1" s="2"/>
    </row>
    <row r="2" spans="1:20" ht="19.5" x14ac:dyDescent="0.25">
      <c r="A2" s="12" t="s">
        <v>6</v>
      </c>
      <c r="B2" s="3" t="str">
        <f>PROJEKTPARAMETRAR!B2</f>
        <v>Projektplanering för advokatbyrå</v>
      </c>
      <c r="C2" s="3"/>
      <c r="D2" s="3"/>
      <c r="E2" s="3"/>
      <c r="F2" s="3"/>
      <c r="G2" s="3"/>
      <c r="H2" s="3"/>
      <c r="I2" s="3"/>
      <c r="J2" s="3"/>
      <c r="K2" s="3"/>
    </row>
    <row r="3" spans="1:20" ht="15" x14ac:dyDescent="0.2">
      <c r="A3" s="12" t="s">
        <v>7</v>
      </c>
      <c r="B3" s="4" t="str">
        <f>PROJEKTPARAMETRAR!B3</f>
        <v>Företagets namn , Konfidentiellt</v>
      </c>
      <c r="C3" s="4"/>
      <c r="D3" s="4"/>
      <c r="E3" s="4"/>
      <c r="F3" s="4"/>
      <c r="G3" s="4"/>
      <c r="H3" s="4"/>
      <c r="I3" s="4"/>
      <c r="J3" s="4"/>
      <c r="K3" s="4"/>
    </row>
    <row r="4" spans="1:20" x14ac:dyDescent="0.2">
      <c r="A4" s="12" t="s">
        <v>58</v>
      </c>
      <c r="C4" s="29" t="s">
        <v>61</v>
      </c>
      <c r="D4" s="30"/>
      <c r="E4" s="30"/>
      <c r="F4" s="30"/>
      <c r="G4" s="30"/>
      <c r="H4" s="31"/>
      <c r="I4" s="29" t="s">
        <v>68</v>
      </c>
      <c r="J4" s="30"/>
      <c r="K4" s="30"/>
      <c r="L4" s="30"/>
      <c r="M4" s="30"/>
      <c r="N4" s="31"/>
      <c r="P4" s="32" t="s">
        <v>73</v>
      </c>
      <c r="Q4" s="33"/>
      <c r="R4" s="33"/>
      <c r="S4" s="33"/>
      <c r="T4" s="33"/>
    </row>
    <row r="5" spans="1:20" s="11" customFormat="1" ht="25.5" x14ac:dyDescent="0.2">
      <c r="A5" s="21" t="s">
        <v>59</v>
      </c>
      <c r="B5" s="22" t="s">
        <v>37</v>
      </c>
      <c r="C5" s="10" t="s">
        <v>69</v>
      </c>
      <c r="D5" s="10" t="s">
        <v>75</v>
      </c>
      <c r="E5" s="10" t="s">
        <v>70</v>
      </c>
      <c r="F5" s="10" t="s">
        <v>74</v>
      </c>
      <c r="G5" s="10" t="s">
        <v>71</v>
      </c>
      <c r="H5" s="10" t="s">
        <v>72</v>
      </c>
      <c r="I5" s="10" t="s">
        <v>62</v>
      </c>
      <c r="J5" s="10" t="s">
        <v>63</v>
      </c>
      <c r="K5" s="10" t="s">
        <v>64</v>
      </c>
      <c r="L5" s="10" t="s">
        <v>66</v>
      </c>
      <c r="M5" s="10" t="s">
        <v>65</v>
      </c>
      <c r="N5" s="10" t="s">
        <v>67</v>
      </c>
      <c r="P5" s="33"/>
      <c r="Q5" s="33"/>
      <c r="R5" s="33"/>
      <c r="S5" s="33"/>
      <c r="T5" s="33"/>
    </row>
    <row r="6" spans="1:20" x14ac:dyDescent="0.2">
      <c r="B6" t="s">
        <v>38</v>
      </c>
      <c r="C6" s="26">
        <v>7000</v>
      </c>
      <c r="D6" s="26">
        <v>20000</v>
      </c>
      <c r="E6" s="26">
        <v>0</v>
      </c>
      <c r="F6" s="26">
        <v>0</v>
      </c>
      <c r="G6" s="26">
        <v>0</v>
      </c>
      <c r="H6" s="26">
        <v>12500</v>
      </c>
      <c r="I6" s="26">
        <v>7700</v>
      </c>
      <c r="J6" s="26">
        <v>22000</v>
      </c>
      <c r="K6" s="26">
        <v>0</v>
      </c>
      <c r="L6" s="26">
        <v>0</v>
      </c>
      <c r="M6" s="26">
        <v>0</v>
      </c>
      <c r="N6" s="26">
        <v>13750</v>
      </c>
      <c r="P6" s="33"/>
      <c r="Q6" s="33"/>
      <c r="R6" s="33"/>
      <c r="S6" s="33"/>
      <c r="T6" s="33"/>
    </row>
    <row r="7" spans="1:20" x14ac:dyDescent="0.2">
      <c r="B7" t="s">
        <v>39</v>
      </c>
      <c r="C7" s="26">
        <v>14000</v>
      </c>
      <c r="D7" s="26">
        <v>40000</v>
      </c>
      <c r="E7" s="26">
        <v>0</v>
      </c>
      <c r="F7" s="26">
        <v>11000</v>
      </c>
      <c r="G7" s="26">
        <v>0</v>
      </c>
      <c r="H7" s="26">
        <v>20000</v>
      </c>
      <c r="I7" s="26">
        <v>13650</v>
      </c>
      <c r="J7" s="26">
        <v>39000</v>
      </c>
      <c r="K7" s="26">
        <v>0</v>
      </c>
      <c r="L7" s="26">
        <v>10725</v>
      </c>
      <c r="M7" s="26">
        <v>0</v>
      </c>
      <c r="N7" s="26">
        <v>19500</v>
      </c>
      <c r="P7" s="33"/>
      <c r="Q7" s="33"/>
      <c r="R7" s="33"/>
      <c r="S7" s="33"/>
      <c r="T7" s="33"/>
    </row>
    <row r="8" spans="1:20" x14ac:dyDescent="0.2">
      <c r="B8" t="s">
        <v>40</v>
      </c>
      <c r="C8" s="26">
        <v>35000</v>
      </c>
      <c r="D8" s="26">
        <v>0</v>
      </c>
      <c r="E8" s="26">
        <v>75000</v>
      </c>
      <c r="F8" s="26">
        <v>0</v>
      </c>
      <c r="G8" s="26">
        <v>0</v>
      </c>
      <c r="H8" s="26">
        <v>18750</v>
      </c>
      <c r="I8" s="26">
        <v>35000</v>
      </c>
      <c r="J8" s="26">
        <v>0</v>
      </c>
      <c r="K8" s="26">
        <v>75000</v>
      </c>
      <c r="L8" s="26">
        <v>0</v>
      </c>
      <c r="M8" s="26">
        <v>0</v>
      </c>
      <c r="N8" s="26">
        <v>18750</v>
      </c>
      <c r="P8" s="33"/>
      <c r="Q8" s="33"/>
      <c r="R8" s="33"/>
      <c r="S8" s="33"/>
      <c r="T8" s="33"/>
    </row>
    <row r="9" spans="1:20" x14ac:dyDescent="0.2">
      <c r="B9" t="s">
        <v>41</v>
      </c>
      <c r="C9" s="26">
        <v>5250</v>
      </c>
      <c r="D9" s="26">
        <v>0</v>
      </c>
      <c r="E9" s="26">
        <v>0</v>
      </c>
      <c r="F9" s="26">
        <v>24750</v>
      </c>
      <c r="G9" s="26">
        <v>0</v>
      </c>
      <c r="H9" s="26">
        <v>5625</v>
      </c>
      <c r="I9" s="26">
        <v>5075</v>
      </c>
      <c r="J9" s="26">
        <v>0</v>
      </c>
      <c r="K9" s="26">
        <v>0</v>
      </c>
      <c r="L9" s="26">
        <v>23925</v>
      </c>
      <c r="M9" s="26">
        <v>0</v>
      </c>
      <c r="N9" s="26">
        <v>5437.5</v>
      </c>
      <c r="P9" s="33"/>
      <c r="Q9" s="33"/>
      <c r="R9" s="33"/>
      <c r="S9" s="33"/>
      <c r="T9" s="33"/>
    </row>
    <row r="10" spans="1:20" x14ac:dyDescent="0.2">
      <c r="B10" t="s">
        <v>42</v>
      </c>
      <c r="C10" s="26">
        <v>17500</v>
      </c>
      <c r="D10" s="26">
        <v>6250</v>
      </c>
      <c r="E10" s="26">
        <v>30000</v>
      </c>
      <c r="F10" s="26">
        <v>0</v>
      </c>
      <c r="G10" s="26">
        <v>0</v>
      </c>
      <c r="H10" s="26">
        <v>9375</v>
      </c>
      <c r="I10" s="26">
        <v>17850</v>
      </c>
      <c r="J10" s="26">
        <v>6375</v>
      </c>
      <c r="K10" s="26">
        <v>30600</v>
      </c>
      <c r="L10" s="26">
        <v>0</v>
      </c>
      <c r="M10" s="26">
        <v>0</v>
      </c>
      <c r="N10" s="26">
        <v>9562.5</v>
      </c>
      <c r="P10" s="33"/>
      <c r="Q10" s="33"/>
      <c r="R10" s="33"/>
      <c r="S10" s="33"/>
      <c r="T10" s="33"/>
    </row>
    <row r="11" spans="1:20" x14ac:dyDescent="0.2">
      <c r="B11" t="s">
        <v>60</v>
      </c>
      <c r="C11" s="26">
        <v>78750</v>
      </c>
      <c r="D11" s="26">
        <v>66250</v>
      </c>
      <c r="E11" s="26">
        <v>105000</v>
      </c>
      <c r="F11" s="26">
        <v>35750</v>
      </c>
      <c r="G11" s="26">
        <v>0</v>
      </c>
      <c r="H11" s="26">
        <v>66250</v>
      </c>
      <c r="I11" s="26">
        <v>79275</v>
      </c>
      <c r="J11" s="26">
        <v>67375</v>
      </c>
      <c r="K11" s="26">
        <v>105600</v>
      </c>
      <c r="L11" s="26">
        <v>34650</v>
      </c>
      <c r="M11" s="26">
        <v>0</v>
      </c>
      <c r="N11" s="26">
        <v>67000</v>
      </c>
      <c r="P11" s="33"/>
      <c r="Q11" s="33"/>
      <c r="R11" s="33"/>
      <c r="S11" s="33"/>
      <c r="T11" s="33"/>
    </row>
    <row r="12" spans="1:20" x14ac:dyDescent="0.2">
      <c r="B12"/>
      <c r="C12"/>
      <c r="D12"/>
      <c r="E12"/>
      <c r="F12"/>
      <c r="G12"/>
      <c r="H12"/>
      <c r="I12"/>
      <c r="J12"/>
      <c r="K12"/>
      <c r="L12"/>
      <c r="M12"/>
      <c r="N12"/>
      <c r="P12" s="33"/>
      <c r="Q12" s="33"/>
      <c r="R12" s="33"/>
      <c r="S12" s="33"/>
      <c r="T12" s="33"/>
    </row>
    <row r="13" spans="1:20" x14ac:dyDescent="0.2">
      <c r="B13"/>
      <c r="C13"/>
      <c r="D13"/>
      <c r="E13"/>
      <c r="F13"/>
      <c r="G13"/>
      <c r="H13"/>
      <c r="I13"/>
      <c r="J13"/>
      <c r="K13"/>
      <c r="L13"/>
      <c r="M13"/>
      <c r="N13"/>
      <c r="P13" s="33"/>
      <c r="Q13" s="33"/>
      <c r="R13" s="33"/>
      <c r="S13" s="33"/>
      <c r="T13" s="33"/>
    </row>
    <row r="14" spans="1:20" x14ac:dyDescent="0.2">
      <c r="B14"/>
      <c r="C14"/>
      <c r="D14"/>
      <c r="E14"/>
      <c r="F14"/>
      <c r="G14"/>
      <c r="H14"/>
      <c r="I14"/>
      <c r="J14"/>
      <c r="K14"/>
      <c r="L14"/>
      <c r="M14"/>
      <c r="N14"/>
      <c r="P14" s="33"/>
      <c r="Q14" s="33"/>
      <c r="R14" s="33"/>
      <c r="S14" s="33"/>
      <c r="T14" s="33"/>
    </row>
    <row r="15" spans="1:20" x14ac:dyDescent="0.2">
      <c r="B15"/>
      <c r="C15"/>
      <c r="D15"/>
      <c r="E15"/>
      <c r="F15"/>
      <c r="G15"/>
      <c r="H15"/>
      <c r="I15"/>
      <c r="J15"/>
      <c r="K15"/>
      <c r="L15"/>
      <c r="M15"/>
      <c r="N15"/>
      <c r="P15" s="33"/>
      <c r="Q15" s="33"/>
      <c r="R15" s="33"/>
      <c r="S15" s="33"/>
      <c r="T15" s="33"/>
    </row>
    <row r="16" spans="1:20" x14ac:dyDescent="0.2">
      <c r="B16"/>
      <c r="C16"/>
      <c r="D16"/>
      <c r="E16"/>
      <c r="F16"/>
      <c r="G16"/>
      <c r="H16"/>
      <c r="I16"/>
      <c r="J16"/>
      <c r="K16"/>
      <c r="L16"/>
      <c r="M16"/>
      <c r="N16"/>
    </row>
    <row r="17" spans="2:14" x14ac:dyDescent="0.2">
      <c r="B17"/>
      <c r="C17"/>
      <c r="D17"/>
      <c r="E17"/>
      <c r="F17"/>
      <c r="G17"/>
      <c r="H17"/>
      <c r="I17"/>
      <c r="J17"/>
      <c r="K17"/>
      <c r="L17"/>
      <c r="M17"/>
      <c r="N17"/>
    </row>
    <row r="18" spans="2:14" x14ac:dyDescent="0.2">
      <c r="B18"/>
      <c r="C18"/>
      <c r="D18"/>
      <c r="E18"/>
      <c r="F18"/>
      <c r="G18"/>
      <c r="H18"/>
      <c r="I18"/>
      <c r="J18"/>
      <c r="K18"/>
      <c r="L18"/>
      <c r="M18"/>
      <c r="N18"/>
    </row>
    <row r="19" spans="2:14" x14ac:dyDescent="0.2">
      <c r="B19"/>
      <c r="C19"/>
      <c r="D19"/>
      <c r="E19"/>
      <c r="F19"/>
      <c r="G19"/>
      <c r="H19"/>
      <c r="I19"/>
      <c r="J19"/>
      <c r="K19"/>
      <c r="L19"/>
      <c r="M19"/>
      <c r="N19"/>
    </row>
    <row r="20" spans="2:14" x14ac:dyDescent="0.2">
      <c r="B20"/>
      <c r="C20"/>
      <c r="D20"/>
      <c r="E20"/>
      <c r="F20"/>
      <c r="G20"/>
      <c r="H20"/>
      <c r="I20"/>
      <c r="J20"/>
      <c r="K20"/>
      <c r="L20"/>
      <c r="M20"/>
      <c r="N20"/>
    </row>
    <row r="21" spans="2:14" x14ac:dyDescent="0.2">
      <c r="B21"/>
      <c r="C21"/>
      <c r="D21"/>
      <c r="E21"/>
      <c r="F21"/>
      <c r="G21"/>
      <c r="H21"/>
      <c r="I21"/>
      <c r="J21"/>
      <c r="K21"/>
      <c r="L21"/>
      <c r="M21"/>
      <c r="N21"/>
    </row>
    <row r="22" spans="2:14" x14ac:dyDescent="0.2">
      <c r="B22"/>
      <c r="C22"/>
      <c r="D22"/>
      <c r="E22"/>
      <c r="F22"/>
      <c r="G22"/>
      <c r="H22"/>
      <c r="I22"/>
      <c r="J22"/>
      <c r="K22"/>
      <c r="L22"/>
      <c r="M22"/>
      <c r="N22"/>
    </row>
    <row r="23" spans="2:14" x14ac:dyDescent="0.2">
      <c r="B23"/>
      <c r="C23"/>
      <c r="D23"/>
      <c r="E23"/>
      <c r="F23"/>
      <c r="G23"/>
      <c r="H23"/>
      <c r="I23"/>
      <c r="J23"/>
      <c r="K23"/>
      <c r="L23"/>
      <c r="M23"/>
      <c r="N23"/>
    </row>
    <row r="24" spans="2:14" x14ac:dyDescent="0.2">
      <c r="B24"/>
      <c r="C24"/>
      <c r="D24"/>
      <c r="E24"/>
      <c r="F24"/>
      <c r="G24"/>
      <c r="H24"/>
      <c r="I24"/>
      <c r="J24"/>
      <c r="K24"/>
      <c r="L24"/>
      <c r="M24"/>
      <c r="N24"/>
    </row>
    <row r="25" spans="2:14" x14ac:dyDescent="0.2">
      <c r="B25"/>
      <c r="C25"/>
      <c r="D25"/>
      <c r="E25"/>
      <c r="F25"/>
      <c r="G25"/>
      <c r="H25"/>
      <c r="I25"/>
      <c r="J25"/>
      <c r="K25"/>
      <c r="L25"/>
      <c r="M25"/>
      <c r="N25"/>
    </row>
    <row r="26" spans="2:14" x14ac:dyDescent="0.2">
      <c r="B26"/>
      <c r="C26"/>
      <c r="D26"/>
      <c r="E26"/>
      <c r="F26"/>
      <c r="G26"/>
      <c r="H26"/>
      <c r="I26"/>
      <c r="J26"/>
      <c r="K26"/>
      <c r="L26"/>
      <c r="M26"/>
      <c r="N26"/>
    </row>
    <row r="27" spans="2:14" x14ac:dyDescent="0.2">
      <c r="B27"/>
      <c r="C27"/>
      <c r="D27"/>
      <c r="E27"/>
      <c r="F27"/>
      <c r="G27"/>
      <c r="H27"/>
      <c r="I27"/>
      <c r="J27"/>
      <c r="K27"/>
      <c r="L27"/>
      <c r="M27"/>
      <c r="N27"/>
    </row>
    <row r="28" spans="2:14" x14ac:dyDescent="0.2">
      <c r="B28"/>
      <c r="C28"/>
      <c r="D28"/>
      <c r="E28"/>
      <c r="F28"/>
      <c r="G28"/>
      <c r="H28"/>
      <c r="I28"/>
      <c r="J28"/>
      <c r="K28"/>
      <c r="L28"/>
      <c r="M28"/>
      <c r="N28"/>
    </row>
  </sheetData>
  <mergeCells count="3">
    <mergeCell ref="I4:N4"/>
    <mergeCell ref="C4:H4"/>
    <mergeCell ref="P4:T15"/>
  </mergeCells>
  <printOptions horizontalCentered="1"/>
  <pageMargins left="0.4" right="0.4" top="0.4" bottom="0.4" header="0.3" footer="0.3"/>
  <pageSetup paperSize="9" scale="64" fitToHeight="0" orientation="landscape" horizontalDpi="4294967293"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Kalkylblad</vt:lpstr>
      </vt:variant>
      <vt:variant>
        <vt:i4>4</vt:i4>
      </vt:variant>
      <vt:variant>
        <vt:lpstr>Namngivna områden</vt:lpstr>
      </vt:variant>
      <vt:variant>
        <vt:i4>3</vt:i4>
      </vt:variant>
    </vt:vector>
  </HeadingPairs>
  <TitlesOfParts>
    <vt:vector size="7" baseType="lpstr">
      <vt:lpstr>Start</vt:lpstr>
      <vt:lpstr>PROJEKTPARAMETRAR</vt:lpstr>
      <vt:lpstr>PROJEKTINFORMATION</vt:lpstr>
      <vt:lpstr>PROJEKTSUMMOR</vt:lpstr>
      <vt:lpstr>Projekttyp</vt:lpstr>
      <vt:lpstr>PROJEKTINFORMATION!Utskriftsrubriker</vt:lpstr>
      <vt:lpstr>PROJEKTSUMMOR!Utskriftsrubriker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2018-05-29T11:56:34Z</dcterms:created>
  <dcterms:modified xsi:type="dcterms:W3CDTF">2019-02-19T11:10:25Z</dcterms:modified>
</cp:coreProperties>
</file>

<file path=docProps/custom.xml><?xml version="1.0" encoding="utf-8"?>
<Properties xmlns="http://schemas.openxmlformats.org/officeDocument/2006/custom-properties" xmlns:vt="http://schemas.openxmlformats.org/officeDocument/2006/docPropsVTypes"/>
</file>