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autoCompressPictures="0"/>
  <bookViews>
    <workbookView xWindow="0" yWindow="0" windowWidth="20730" windowHeight="11760"/>
  </bookViews>
  <sheets>
    <sheet name="Familjens årstidskalender" sheetId="6" r:id="rId1"/>
  </sheets>
  <definedNames>
    <definedName name="Apr_sön1">DATE(Kalenderår,4,1)-WEEKDAY(DATE(Kalenderår,4,1))+1</definedName>
    <definedName name="Aug_sön1">DATE(Kalenderår,8,1)-WEEKDAY(DATE(Kalenderår,8,1))+1</definedName>
    <definedName name="Dec_sön1">DATE(Kalenderår,12,1)-WEEKDAY(DATE(Kalenderår,12,1))+1</definedName>
    <definedName name="Feb_sön1">DATE(Kalenderår,2,1)-WEEKDAY(DATE(Kalenderår,2,1))+1</definedName>
    <definedName name="Jan_sön1">DATE(Kalenderår,1,1)-WEEKDAY(DATE(Kalenderår,1,1))+1</definedName>
    <definedName name="Jul_sön1">DATE(Kalenderår,7,1)-WEEKDAY(DATE(Kalenderår,7,1))+1</definedName>
    <definedName name="Jun_sön1">DATE(Kalenderår,6,1)-WEEKDAY(DATE(Kalenderår,6,1))+1</definedName>
    <definedName name="Kalenderår">'Familjens årstidskalender'!$L$2</definedName>
    <definedName name="Maj_sön1">DATE(Kalenderår,5,1)-WEEKDAY(DATE(Kalenderår,5,1))+1</definedName>
    <definedName name="Mar_sön1">DATE(Kalenderår,3,1)-WEEKDAY(DATE(Kalenderår,3,1))+1</definedName>
    <definedName name="Nov_sön1">DATE(Kalenderår,11,1)-WEEKDAY(DATE(Kalenderår,11,1))+1</definedName>
    <definedName name="Okt_sön1">DATE(Kalenderår,10,1)-WEEKDAY(DATE(Kalenderår,10,1))+1</definedName>
    <definedName name="Sep_sön1">DATE(Kalenderår,9,1)-WEEKDAY(DATE(Kalenderår,9,1))+1</definedName>
    <definedName name="_xlnm.Print_Area" localSheetId="0">'Familjens årstidskalender'!$A$1:$Q$432</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398" i="6" l="1"/>
  <c r="A362" i="6"/>
  <c r="A326" i="6"/>
  <c r="A290" i="6"/>
  <c r="A254" i="6"/>
  <c r="A218" i="6"/>
  <c r="A182" i="6"/>
  <c r="A146" i="6"/>
  <c r="A110" i="6"/>
  <c r="A74" i="6"/>
  <c r="A38" i="6"/>
  <c r="A2"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<sst xmlns="http://schemas.openxmlformats.org/spreadsheetml/2006/main" count="85" uniqueCount="8">
  <si>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MÅNDAG</t>
  </si>
  <si>
    <t>TISDAG</t>
  </si>
  <si>
    <t>ONSDAG</t>
  </si>
  <si>
    <t>TORSDAG</t>
  </si>
  <si>
    <t>FREDAG</t>
  </si>
  <si>
    <t>LÖRDAG</t>
  </si>
  <si>
    <t>SÖNDAG</t>
  </si>
  <si>
    <t>Exempel på avtalad tid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</si>
</sst>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83">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b/>
        <i val="0"/>
        <color theme="0"/>
      </font>
      <fill>
        <patternFill>
          <bgColor theme="5" tint="-0.24994659260841701"/>
        </patternFill>
      </fill>
    </dxf>
    <dxf>
      <font>
        <b/>
        <i val="0"/>
        <color theme="0"/>
      </font>
      <fill>
        <patternFill>
          <bgColor theme="5" tint="-0.24994659260841701"/>
        </patternFill>
      </fill>
    </dxf>
    <dxf>
      <font>
        <b/>
        <i val="0"/>
        <color theme="0"/>
      </font>
      <fill>
        <patternFill>
          <bgColor theme="5"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7"/>
        </patternFill>
      </fill>
    </dxf>
    <dxf>
      <font>
        <b/>
        <i val="0"/>
        <color theme="0"/>
      </font>
      <fill>
        <patternFill>
          <bgColor theme="7"/>
        </patternFill>
      </fill>
    </dxf>
    <dxf>
      <font>
        <b/>
        <i val="0"/>
        <color theme="0"/>
      </font>
      <fill>
        <patternFill>
          <bgColor theme="7"/>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82"/>
      <tableStyleElement type="headerRow" dxfId="81"/>
      <tableStyleElement type="totalRow" dxfId="80"/>
      <tableStyleElement type="firstColumn" dxfId="79"/>
      <tableStyleElement type="lastColumn" dxfId="78"/>
      <tableStyleElement type="firstRowStripe" dxfId="77"/>
      <tableStyleElement type="firstColumnStripe" dxfId="76"/>
    </tableStyle>
    <tableStyle name="TableStyleLight9 2" pivot="0" count="4">
      <tableStyleElement type="wholeTable" dxfId="75"/>
      <tableStyleElement type="headerRow" dxfId="74"/>
      <tableStyleElement type="totalRow" dxfId="73"/>
      <tableStyleElement type="firstColumn" dxfId="72"/>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ktangel 1" title="Block med vinterfärger bakom bilden"/>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Bild3" descr="Mor och son på en släde. Om du vill byta ut bilden högerklickar du på den och klickar sedan på Ändra bild." title="Familjefoto i januari"/>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ruta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smtClean="0">
              <a:solidFill>
                <a:schemeClr val="bg1"/>
              </a:solidFill>
              <a:latin typeface="+mj-lt"/>
              <a:ea typeface="+mn-ea"/>
              <a:cs typeface="+mn-cs"/>
            </a:rPr>
            <a:t>ANTECKNINGAR</a:t>
          </a:r>
          <a:endParaRPr lang="en-US" sz="1600">
            <a:solidFill>
              <a:schemeClr val="bg1"/>
            </a:solidFill>
            <a:latin typeface="+mj-lt"/>
            <a:ea typeface="+mn-ea"/>
            <a:cs typeface="+mn-cs"/>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ktangel 6" title="Block med vinterfärger bakom bilden"/>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Bild7" descr="Litet barn insvept i en filt. Om du vill byta ut bilden högerklickar du på den och klickar sedan på Ändra bild." title="Familjefoto i februari"/>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ruta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smtClean="0">
              <a:solidFill>
                <a:schemeClr val="bg1"/>
              </a:solidFill>
              <a:latin typeface="+mj-lt"/>
              <a:ea typeface="+mn-ea"/>
              <a:cs typeface="+mn-cs"/>
            </a:rPr>
            <a:t>ANTECKNINGAR</a:t>
          </a:r>
          <a:endParaRPr lang="en-US" sz="1600">
            <a:solidFill>
              <a:schemeClr val="bg1"/>
            </a:solidFill>
            <a:latin typeface="+mj-lt"/>
            <a:ea typeface="+mn-ea"/>
            <a:cs typeface="+mn-cs"/>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ktangel 10" title="Block med vårfärger bakom bilden"/>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Bild11" descr="Tre barn leker utomhus i gummistövlar. Om du vill byta ut bilden högerklickar du på den och klickar sedan på Ändra bild." title="Familjefoto i mars"/>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ruta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smtClean="0">
              <a:solidFill>
                <a:schemeClr val="bg1"/>
              </a:solidFill>
              <a:latin typeface="+mj-lt"/>
              <a:ea typeface="+mn-ea"/>
              <a:cs typeface="+mn-cs"/>
            </a:rPr>
            <a:t>ANTECKNINGAR</a:t>
          </a:r>
          <a:endParaRPr lang="en-US" sz="1600">
            <a:solidFill>
              <a:schemeClr val="bg1"/>
            </a:solidFill>
            <a:latin typeface="+mj-lt"/>
            <a:ea typeface="+mn-ea"/>
            <a:cs typeface="+mn-cs"/>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ktangel 14" title="Block med vårfärger bakom bilden"/>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Bild15" descr="Ung flicka står i ett fält med körsbärsblommor. Om du vill byta ut bilden högerklickar du på den och klickar sedan på Ändra bild." title="Familjefoto i april"/>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ruta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smtClean="0">
              <a:solidFill>
                <a:schemeClr val="bg1"/>
              </a:solidFill>
              <a:latin typeface="+mj-lt"/>
              <a:ea typeface="+mn-ea"/>
              <a:cs typeface="+mn-cs"/>
            </a:rPr>
            <a:t>ANTECKNINGAR</a:t>
          </a:r>
          <a:endParaRPr lang="en-US" sz="1600">
            <a:solidFill>
              <a:schemeClr val="bg1"/>
            </a:solidFill>
            <a:latin typeface="+mj-lt"/>
            <a:ea typeface="+mn-ea"/>
            <a:cs typeface="+mn-cs"/>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ktangel 18" title="Block med vårfärger bakom bilden"/>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Bild19" descr="Mor och dotter sköter om trädgården. Om du vill byta ut bilden högerklickar du på den och klickar sedan på Ändra bild." title="Familjefoto i maj"/>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ruta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ktangel 22" title="Block med sommarfärger bakom bilden"/>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Bild23" descr="Två små barn i strandkanten. Om du vill byta ut bilden högerklickar du på den och klickar sedan på Ändra bild. " title="Familjefoto i juni"/>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ruta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ktangel 26" title="Block med sommarfärger bakom bilden"/>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Bild27" descr="Undervattensfoto på en pojke med simglasögon i en simbassäng. Om du vill byta ut bilden högerklickar du på den och klickar sedan på Ändra bild." title="Familjefoto i juli"/>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ruta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ktangel 30" title="Block med sommarfärger bakom bilden"/>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Bild31" descr="Närbild på två småpojkar i flytväst på en båt. Om du vill byta ut bilden högerklickar du på den och klickar sedan på Ändra bild." title="Familjefoto i augusti"/>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ruta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ktangel 34" title="Block med höstfärger bakom bilden"/>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Bild35" descr="Småbarn som håller upp ett hallon mot kameran. Om du vill byta ut bilden högerklickar du på den och klickar sedan på Ändra bild." title="Familjefoto i septembe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ruta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ktangel 38" title="Block med höstfärger bakom bilden"/>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Bild39" descr="Flicka som håller i en pumpa i en pumpaodling. Om du vill byta ut bilden högerklickar du på den och klickar sedan på Ändra bild." title="Familjefoto i oktobe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ruta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ktangel 42" title="Block med höstfärger bakom bilden"/>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Bild43" descr="Pojke håller ett rött höstlöv nära kameran. Lövet är i fokus, pojken och bakgrunden är något suddiga. Om du vill byta ut bilden högerklickar du på den och klickar sedan på Ändra bild." title="Familjefoto i novembe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ruta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ktangel 58" title="Block med vinterfärger bakom bilden"/>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Bild59" descr="Far och son rullar en stor snöboll i parken. Om vill byta ut den här bilden högerklickar du på den och klickar sedan på Ändra bild." title="Familjefoto i decembe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ruta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sv-SE" sz="1600">
              <a:solidFill>
                <a:schemeClr val="bg1"/>
              </a:solidFill>
              <a:latin typeface="+mj-lt"/>
              <a:ea typeface="+mn-ea"/>
              <a:cs typeface="+mn-cs"/>
            </a:rPr>
            <a:t>ANTECKNINGAR</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Rotationsruta 1" descr="Rotationsrutekontroll. Använd rotationsrutan för att byta kalenderår, eller skriv in önskat årtal i cell L2"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ruta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sv-SE" sz="1000" b="1" smtClean="0">
              <a:solidFill>
                <a:schemeClr val="accent1"/>
              </a:solidFill>
              <a:latin typeface="+mn-lt"/>
              <a:ea typeface="+mn-ea"/>
              <a:cs typeface="+mn-cs"/>
            </a:rPr>
            <a:t>Klicka på rotationsrutan om du vill ändra kalenderår.</a:t>
          </a:r>
          <a:endParaRPr lang="en-US" sz="1000" b="1">
            <a:solidFill>
              <a:schemeClr val="accent1"/>
            </a:solidFill>
            <a:latin typeface="+mn-lt"/>
            <a:ea typeface="+mn-ea"/>
            <a:cs typeface="+mn-cs"/>
          </a:endParaRP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zoomScaleNormal="100" workbookViewId="0"/>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TEXT(DATE(Kalenderår,1,1),"MMMM")</f>
        <v>januari</v>
      </c>
      <c r="B2" s="52"/>
      <c r="C2" s="52"/>
      <c r="D2" s="52"/>
      <c r="E2" s="52"/>
      <c r="F2" s="52"/>
      <c r="G2" s="52"/>
      <c r="H2" s="13"/>
      <c r="I2" s="4"/>
      <c r="J2" s="4"/>
      <c r="L2" s="43">
        <v>2012</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IF(DAY(Jan_sön1)=1,Jan_sön1-6,Jan_sön1+1)</f>
        <v>40903</v>
      </c>
      <c r="D19" s="27"/>
      <c r="E19" s="19">
        <f>IF(DAY(Jan_sön1)=1,Jan_sön1-5,Jan_sön1+2)</f>
        <v>40904</v>
      </c>
      <c r="F19" s="27"/>
      <c r="G19" s="19">
        <f>IF(DAY(Jan_sön1)=1,Jan_sön1-4,Jan_sön1+3)</f>
        <v>40905</v>
      </c>
      <c r="H19" s="27"/>
      <c r="I19" s="19">
        <f>IF(DAY(Jan_sön1)=1,Jan_sön1-3,Jan_sön1+4)</f>
        <v>40906</v>
      </c>
      <c r="J19" s="27"/>
      <c r="K19" s="19">
        <f>IF(DAY(Jan_sön1)=1,Jan_sön1-2,Jan_sön1+5)</f>
        <v>40907</v>
      </c>
      <c r="L19" s="27"/>
      <c r="M19" s="19">
        <f>IF(DAY(Jan_sön1)=1,Jan_sön1-1,Jan_sön1+6)</f>
        <v>40908</v>
      </c>
      <c r="N19" s="27"/>
      <c r="O19" s="19">
        <f>IF(DAY(Jan_sön1)=1,Jan_sön1,Jan_sön1+7)</f>
        <v>40909</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IF(DAY(Jan_sön1)=1,Jan_sön1+1,Jan_sön1+8)</f>
        <v>40910</v>
      </c>
      <c r="D22" s="27"/>
      <c r="E22" s="19">
        <f>IF(DAY(Jan_sön1)=1,Jan_sön1+2,Jan_sön1+9)</f>
        <v>40911</v>
      </c>
      <c r="F22" s="27"/>
      <c r="G22" s="19">
        <f>IF(DAY(Jan_sön1)=1,Jan_sön1+3,Jan_sön1+10)</f>
        <v>40912</v>
      </c>
      <c r="H22" s="27"/>
      <c r="I22" s="19">
        <f>IF(DAY(Jan_sön1)=1,Jan_sön1+4,Jan_sön1+11)</f>
        <v>40913</v>
      </c>
      <c r="J22" s="27"/>
      <c r="K22" s="19">
        <f>IF(DAY(Jan_sön1)=1,Jan_sön1+5,Jan_sön1+12)</f>
        <v>40914</v>
      </c>
      <c r="L22" s="27"/>
      <c r="M22" s="19">
        <f>IF(DAY(Jan_sön1)=1,Jan_sön1+6,Jan_sön1+13)</f>
        <v>40915</v>
      </c>
      <c r="N22" s="27"/>
      <c r="O22" s="20">
        <f>IF(DAY(Jan_sön1)=1,Jan_sön1+7,Jan_sön1+14)</f>
        <v>40916</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IF(DAY(Jan_sön1)=1,Jan_sön1+8,Jan_sön1+15)</f>
        <v>40917</v>
      </c>
      <c r="D25" s="27"/>
      <c r="E25" s="19">
        <f>IF(DAY(Jan_sön1)=1,Jan_sön1+9,Jan_sön1+16)</f>
        <v>40918</v>
      </c>
      <c r="F25" s="27"/>
      <c r="G25" s="19">
        <f>IF(DAY(Jan_sön1)=1,Jan_sön1+10,Jan_sön1+17)</f>
        <v>40919</v>
      </c>
      <c r="H25" s="27"/>
      <c r="I25" s="19">
        <f>IF(DAY(Jan_sön1)=1,Jan_sön1+11,Jan_sön1+18)</f>
        <v>40920</v>
      </c>
      <c r="J25" s="27"/>
      <c r="K25" s="19">
        <f>IF(DAY(Jan_sön1)=1,Jan_sön1+12,Jan_sön1+19)</f>
        <v>40921</v>
      </c>
      <c r="L25" s="27"/>
      <c r="M25" s="19">
        <f>IF(DAY(Jan_sön1)=1,Jan_sön1+13,Jan_sön1+20)</f>
        <v>40922</v>
      </c>
      <c r="N25" s="27"/>
      <c r="O25" s="19">
        <f>IF(DAY(Jan_sön1)=1,Jan_sön1+14,Jan_sön1+21)</f>
        <v>40923</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IF(DAY(Jan_sön1)=1,Jan_sön1+15,Jan_sön1+22)</f>
        <v>40924</v>
      </c>
      <c r="D28" s="27"/>
      <c r="E28" s="19">
        <f>IF(DAY(Jan_sön1)=1,Jan_sön1+16,Jan_sön1+23)</f>
        <v>40925</v>
      </c>
      <c r="F28" s="27"/>
      <c r="G28" s="19">
        <f>IF(DAY(Jan_sön1)=1,Jan_sön1+17,Jan_sön1+24)</f>
        <v>40926</v>
      </c>
      <c r="H28" s="27"/>
      <c r="I28" s="19">
        <f>IF(DAY(Jan_sön1)=1,Jan_sön1+18,Jan_sön1+25)</f>
        <v>40927</v>
      </c>
      <c r="J28" s="27"/>
      <c r="K28" s="19">
        <f>IF(DAY(Jan_sön1)=1,Jan_sön1+19,Jan_sön1+26)</f>
        <v>40928</v>
      </c>
      <c r="L28" s="27"/>
      <c r="M28" s="19">
        <f>IF(DAY(Jan_sön1)=1,Jan_sön1+20,Jan_sön1+27)</f>
        <v>40929</v>
      </c>
      <c r="N28" s="27"/>
      <c r="O28" s="19">
        <f>IF(DAY(Jan_sön1)=1,Jan_sön1+21,Jan_sön1+28)</f>
        <v>40930</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IF(DAY(Jan_sön1)=1,Jan_sön1+22,Jan_sön1+29)</f>
        <v>40931</v>
      </c>
      <c r="D31" s="27"/>
      <c r="E31" s="19">
        <f>IF(DAY(Jan_sön1)=1,Jan_sön1+23,Jan_sön1+30)</f>
        <v>40932</v>
      </c>
      <c r="F31" s="27"/>
      <c r="G31" s="19">
        <f>IF(DAY(Jan_sön1)=1,Jan_sön1+24,Jan_sön1+31)</f>
        <v>40933</v>
      </c>
      <c r="H31" s="27"/>
      <c r="I31" s="19">
        <f>IF(DAY(Jan_sön1)=1,Jan_sön1+25,Jan_sön1+32)</f>
        <v>40934</v>
      </c>
      <c r="J31" s="27"/>
      <c r="K31" s="19">
        <f>IF(DAY(Jan_sön1)=1,Jan_sön1+26,Jan_sön1+33)</f>
        <v>40935</v>
      </c>
      <c r="L31" s="27"/>
      <c r="M31" s="19">
        <f>IF(DAY(Jan_sön1)=1,Jan_sön1+27,Jan_sön1+34)</f>
        <v>40936</v>
      </c>
      <c r="N31" s="27"/>
      <c r="O31" s="19">
        <f>IF(DAY(Jan_sön1)=1,Jan_sön1+28,Jan_sön1+35)</f>
        <v>40937</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IF(DAY(Jan_sön1)=1,Jan_sön1+29,Jan_sön1+36)</f>
        <v>40938</v>
      </c>
      <c r="D34" s="27"/>
      <c r="E34" s="19">
        <f>IF(DAY(Jan_sön1)=1,Jan_sön1+30,Jan_sön1+37)</f>
        <v>40939</v>
      </c>
      <c r="F34" s="27"/>
      <c r="G34" s="19">
        <f>IF(DAY(Jan_sön1)=1,Jan_sön1+31,Jan_sön1+38)</f>
        <v>40940</v>
      </c>
      <c r="H34" s="27"/>
      <c r="I34" s="19">
        <f>IF(DAY(Jan_sön1)=1,Jan_sön1+32,Jan_sön1+39)</f>
        <v>40941</v>
      </c>
      <c r="J34" s="28"/>
      <c r="K34" s="19">
        <f>IF(DAY(Jan_sön1)=1,Jan_sön1+33,Jan_sön1+40)</f>
        <v>40942</v>
      </c>
      <c r="L34" s="27"/>
      <c r="M34" s="19">
        <f>IF(DAY(Jan_sön1)=1,Jan_sön1+34,Jan_sön1+41)</f>
        <v>40943</v>
      </c>
      <c r="N34" s="27"/>
      <c r="O34" s="19">
        <f>IF(DAY(Jan_sön1)=1,Jan_sön1+35,Jan_sön1+42)</f>
        <v>40944</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2" t="str">
        <f>TEXT(DATE(Kalenderår,2,1),"MMMM")</f>
        <v>februari</v>
      </c>
      <c r="B38" s="52"/>
      <c r="C38" s="52"/>
      <c r="D38" s="52"/>
      <c r="E38" s="52"/>
      <c r="F38" s="52"/>
      <c r="G38" s="52"/>
      <c r="H38" s="13"/>
      <c r="I38" s="4"/>
      <c r="J38" s="4"/>
      <c r="L38" s="43">
        <f>Kalenderår</f>
        <v>2012</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IF(DAY(Feb_sön1)=1,Feb_sön1-6,Feb_sön1+1)</f>
        <v>40938</v>
      </c>
      <c r="D55" s="27"/>
      <c r="E55" s="19">
        <f>IF(DAY(Feb_sön1)=1,Feb_sön1-5,Feb_sön1+2)</f>
        <v>40939</v>
      </c>
      <c r="F55" s="27"/>
      <c r="G55" s="19">
        <f>IF(DAY(Feb_sön1)=1,Feb_sön1-4,Feb_sön1+3)</f>
        <v>40940</v>
      </c>
      <c r="H55" s="27"/>
      <c r="I55" s="19">
        <f>IF(DAY(Feb_sön1)=1,Feb_sön1-3,Feb_sön1+4)</f>
        <v>40941</v>
      </c>
      <c r="J55" s="27"/>
      <c r="K55" s="19">
        <f>IF(DAY(Feb_sön1)=1,Feb_sön1-2,Feb_sön1+5)</f>
        <v>40942</v>
      </c>
      <c r="L55" s="27"/>
      <c r="M55" s="19">
        <f>IF(DAY(Feb_sön1)=1,Feb_sön1-1,Feb_sön1+6)</f>
        <v>40943</v>
      </c>
      <c r="N55" s="27"/>
      <c r="O55" s="19">
        <f>IF(DAY(Feb_sön1)=1,Feb_sön1,Feb_sön1+7)</f>
        <v>40944</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IF(DAY(Feb_sön1)=1,Feb_sön1+1,Feb_sön1+8)</f>
        <v>40945</v>
      </c>
      <c r="D58" s="27"/>
      <c r="E58" s="19">
        <f>IF(DAY(Feb_sön1)=1,Feb_sön1+2,Feb_sön1+9)</f>
        <v>40946</v>
      </c>
      <c r="F58" s="27"/>
      <c r="G58" s="19">
        <f>IF(DAY(Feb_sön1)=1,Feb_sön1+3,Feb_sön1+10)</f>
        <v>40947</v>
      </c>
      <c r="H58" s="27"/>
      <c r="I58" s="19">
        <f>IF(DAY(Feb_sön1)=1,Feb_sön1+4,Feb_sön1+11)</f>
        <v>40948</v>
      </c>
      <c r="J58" s="27"/>
      <c r="K58" s="19">
        <f>IF(DAY(Feb_sön1)=1,Feb_sön1+5,Feb_sön1+12)</f>
        <v>40949</v>
      </c>
      <c r="L58" s="27"/>
      <c r="M58" s="19">
        <f>IF(DAY(Feb_sön1)=1,Feb_sön1+6,Feb_sön1+13)</f>
        <v>40950</v>
      </c>
      <c r="N58" s="27"/>
      <c r="O58" s="20">
        <f>IF(DAY(Feb_sön1)=1,Feb_sön1+7,Feb_sön1+14)</f>
        <v>40951</v>
      </c>
    </row>
    <row r="59" spans="1:22" s="15" customFormat="1" ht="55.5" customHeight="1" x14ac:dyDescent="0.25">
      <c r="A59" s="6"/>
      <c r="B59" s="45"/>
      <c r="C59" s="46"/>
      <c r="D59" s="46"/>
      <c r="E59" s="46"/>
      <c r="F59" s="46"/>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IF(DAY(Feb_sön1)=1,Feb_sön1+8,Feb_sön1+15)</f>
        <v>40952</v>
      </c>
      <c r="D61" s="27"/>
      <c r="E61" s="19">
        <f>IF(DAY(Feb_sön1)=1,Feb_sön1+9,Feb_sön1+16)</f>
        <v>40953</v>
      </c>
      <c r="F61" s="27"/>
      <c r="G61" s="19">
        <f>IF(DAY(Feb_sön1)=1,Feb_sön1+10,Feb_sön1+17)</f>
        <v>40954</v>
      </c>
      <c r="H61" s="27"/>
      <c r="I61" s="19">
        <f>IF(DAY(Feb_sön1)=1,Feb_sön1+11,Feb_sön1+18)</f>
        <v>40955</v>
      </c>
      <c r="J61" s="27"/>
      <c r="K61" s="19">
        <f>IF(DAY(Feb_sön1)=1,Feb_sön1+12,Feb_sön1+19)</f>
        <v>40956</v>
      </c>
      <c r="L61" s="27"/>
      <c r="M61" s="19">
        <f>IF(DAY(Feb_sön1)=1,Feb_sön1+13,Feb_sön1+20)</f>
        <v>40957</v>
      </c>
      <c r="N61" s="27"/>
      <c r="O61" s="19">
        <f>IF(DAY(Feb_sön1)=1,Feb_sön1+14,Feb_sön1+21)</f>
        <v>40958</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IF(DAY(Feb_sön1)=1,Feb_sön1+15,Feb_sön1+22)</f>
        <v>40959</v>
      </c>
      <c r="D64" s="27"/>
      <c r="E64" s="19">
        <f>IF(DAY(Feb_sön1)=1,Feb_sön1+16,Feb_sön1+23)</f>
        <v>40960</v>
      </c>
      <c r="F64" s="27"/>
      <c r="G64" s="19">
        <f>IF(DAY(Feb_sön1)=1,Feb_sön1+17,Feb_sön1+24)</f>
        <v>40961</v>
      </c>
      <c r="H64" s="27"/>
      <c r="I64" s="19">
        <f>IF(DAY(Feb_sön1)=1,Feb_sön1+18,Feb_sön1+25)</f>
        <v>40962</v>
      </c>
      <c r="J64" s="27"/>
      <c r="K64" s="19">
        <f>IF(DAY(Feb_sön1)=1,Feb_sön1+19,Feb_sön1+26)</f>
        <v>40963</v>
      </c>
      <c r="L64" s="27"/>
      <c r="M64" s="19">
        <f>IF(DAY(Feb_sön1)=1,Feb_sön1+20,Feb_sön1+27)</f>
        <v>40964</v>
      </c>
      <c r="N64" s="27"/>
      <c r="O64" s="19">
        <f>IF(DAY(Feb_sön1)=1,Feb_sön1+21,Feb_sön1+28)</f>
        <v>40965</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IF(DAY(Feb_sön1)=1,Feb_sön1+22,Feb_sön1+29)</f>
        <v>40966</v>
      </c>
      <c r="D67" s="27"/>
      <c r="E67" s="19">
        <f>IF(DAY(Feb_sön1)=1,Feb_sön1+23,Feb_sön1+30)</f>
        <v>40967</v>
      </c>
      <c r="F67" s="27"/>
      <c r="G67" s="19">
        <f>IF(DAY(Feb_sön1)=1,Feb_sön1+24,Feb_sön1+31)</f>
        <v>40968</v>
      </c>
      <c r="H67" s="27"/>
      <c r="I67" s="19">
        <f>IF(DAY(Feb_sön1)=1,Feb_sön1+25,Feb_sön1+32)</f>
        <v>40969</v>
      </c>
      <c r="J67" s="27"/>
      <c r="K67" s="19">
        <f>IF(DAY(Feb_sön1)=1,Feb_sön1+26,Feb_sön1+33)</f>
        <v>40970</v>
      </c>
      <c r="L67" s="27"/>
      <c r="M67" s="19">
        <f>IF(DAY(Feb_sön1)=1,Feb_sön1+27,Feb_sön1+34)</f>
        <v>40971</v>
      </c>
      <c r="N67" s="27"/>
      <c r="O67" s="19">
        <f>IF(DAY(Feb_sön1)=1,Feb_sön1+28,Feb_sön1+35)</f>
        <v>40972</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IF(DAY(Feb_sön1)=1,Feb_sön1+29,Feb_sön1+36)</f>
        <v>40973</v>
      </c>
      <c r="D70" s="27"/>
      <c r="E70" s="19">
        <f>IF(DAY(Feb_sön1)=1,Feb_sön1+30,Feb_sön1+37)</f>
        <v>40974</v>
      </c>
      <c r="F70" s="27"/>
      <c r="G70" s="19">
        <f>IF(DAY(Feb_sön1)=1,Feb_sön1+31,Feb_sön1+38)</f>
        <v>40975</v>
      </c>
      <c r="H70" s="27"/>
      <c r="I70" s="19">
        <f>IF(DAY(Feb_sön1)=1,Feb_sön1+32,Feb_sön1+39)</f>
        <v>40976</v>
      </c>
      <c r="J70" s="28"/>
      <c r="K70" s="19">
        <f>IF(DAY(Feb_sön1)=1,Feb_sön1+33,Feb_sön1+40)</f>
        <v>40977</v>
      </c>
      <c r="L70" s="27"/>
      <c r="M70" s="19">
        <f>IF(DAY(Feb_sön1)=1,Feb_sön1+34,Feb_sön1+41)</f>
        <v>40978</v>
      </c>
      <c r="N70" s="27"/>
      <c r="O70" s="19">
        <f>IF(DAY(Feb_sön1)=1,Feb_sön1+35,Feb_sön1+42)</f>
        <v>40979</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TEXT(DATE(Kalenderår,3,1),"MMMM")</f>
        <v>mars</v>
      </c>
      <c r="B74" s="56"/>
      <c r="C74" s="56"/>
      <c r="D74" s="56"/>
      <c r="E74" s="56"/>
      <c r="F74" s="56"/>
      <c r="G74" s="56"/>
      <c r="H74" s="13"/>
      <c r="I74" s="4"/>
      <c r="J74" s="4"/>
      <c r="L74" s="54">
        <f>Kalenderår</f>
        <v>2012</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7"/>
      <c r="C91" s="22">
        <f>IF(DAY(Mar_sön1)=1,Mar_sön1-6,Mar_sön1+1)</f>
        <v>40966</v>
      </c>
      <c r="D91" s="38"/>
      <c r="E91" s="22">
        <f>IF(DAY(Mar_sön1)=1,Mar_sön1-5,Mar_sön1+2)</f>
        <v>40967</v>
      </c>
      <c r="F91" s="38"/>
      <c r="G91" s="22">
        <f>IF(DAY(Mar_sön1)=1,Mar_sön1-4,Mar_sön1+3)</f>
        <v>40968</v>
      </c>
      <c r="H91" s="38"/>
      <c r="I91" s="22">
        <f>IF(DAY(Mar_sön1)=1,Mar_sön1-3,Mar_sön1+4)</f>
        <v>40969</v>
      </c>
      <c r="J91" s="38"/>
      <c r="K91" s="22">
        <f>IF(DAY(Mar_sön1)=1,Mar_sön1-2,Mar_sön1+5)</f>
        <v>40970</v>
      </c>
      <c r="L91" s="38"/>
      <c r="M91" s="22">
        <f>IF(DAY(Mar_sön1)=1,Mar_sön1-1,Mar_sön1+6)</f>
        <v>40971</v>
      </c>
      <c r="N91" s="38"/>
      <c r="O91" s="22">
        <f>IF(DAY(Mar_sön1)=1,Mar_sön1,Mar_sön1+7)</f>
        <v>40972</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39"/>
      <c r="C94" s="22">
        <f>IF(DAY(Mar_sön1)=1,Mar_sön1+1,Mar_sön1+8)</f>
        <v>40973</v>
      </c>
      <c r="D94" s="38"/>
      <c r="E94" s="22">
        <f>IF(DAY(Mar_sön1)=1,Mar_sön1+2,Mar_sön1+9)</f>
        <v>40974</v>
      </c>
      <c r="F94" s="38"/>
      <c r="G94" s="22">
        <f>IF(DAY(Mar_sön1)=1,Mar_sön1+3,Mar_sön1+10)</f>
        <v>40975</v>
      </c>
      <c r="H94" s="38"/>
      <c r="I94" s="22">
        <f>IF(DAY(Mar_sön1)=1,Mar_sön1+4,Mar_sön1+11)</f>
        <v>40976</v>
      </c>
      <c r="J94" s="38"/>
      <c r="K94" s="22">
        <f>IF(DAY(Mar_sön1)=1,Mar_sön1+5,Mar_sön1+12)</f>
        <v>40977</v>
      </c>
      <c r="L94" s="38"/>
      <c r="M94" s="22">
        <f>IF(DAY(Mar_sön1)=1,Mar_sön1+6,Mar_sön1+13)</f>
        <v>40978</v>
      </c>
      <c r="N94" s="38"/>
      <c r="O94" s="22">
        <f>IF(DAY(Mar_sön1)=1,Mar_sön1+7,Mar_sön1+14)</f>
        <v>40979</v>
      </c>
    </row>
    <row r="95" spans="1:22" s="15" customFormat="1" ht="55.5" customHeight="1" x14ac:dyDescent="0.25">
      <c r="A95" s="6"/>
      <c r="B95" s="60"/>
      <c r="C95" s="61"/>
      <c r="D95" s="61"/>
      <c r="E95" s="61"/>
      <c r="F95" s="61"/>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39"/>
      <c r="C97" s="22">
        <f>IF(DAY(Mar_sön1)=1,Mar_sön1+8,Mar_sön1+15)</f>
        <v>40980</v>
      </c>
      <c r="D97" s="38"/>
      <c r="E97" s="22">
        <f>IF(DAY(Mar_sön1)=1,Mar_sön1+9,Mar_sön1+16)</f>
        <v>40981</v>
      </c>
      <c r="F97" s="38"/>
      <c r="G97" s="22">
        <f>IF(DAY(Mar_sön1)=1,Mar_sön1+10,Mar_sön1+17)</f>
        <v>40982</v>
      </c>
      <c r="H97" s="38"/>
      <c r="I97" s="22">
        <f>IF(DAY(Mar_sön1)=1,Mar_sön1+11,Mar_sön1+18)</f>
        <v>40983</v>
      </c>
      <c r="J97" s="38"/>
      <c r="K97" s="22">
        <f>IF(DAY(Mar_sön1)=1,Mar_sön1+12,Mar_sön1+19)</f>
        <v>40984</v>
      </c>
      <c r="L97" s="38"/>
      <c r="M97" s="22">
        <f>IF(DAY(Mar_sön1)=1,Mar_sön1+13,Mar_sön1+20)</f>
        <v>40985</v>
      </c>
      <c r="N97" s="38"/>
      <c r="O97" s="22">
        <f>IF(DAY(Mar_sön1)=1,Mar_sön1+14,Mar_sön1+21)</f>
        <v>40986</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39"/>
      <c r="C100" s="22">
        <f>IF(DAY(Mar_sön1)=1,Mar_sön1+15,Mar_sön1+22)</f>
        <v>40987</v>
      </c>
      <c r="D100" s="38"/>
      <c r="E100" s="22">
        <f>IF(DAY(Mar_sön1)=1,Mar_sön1+16,Mar_sön1+23)</f>
        <v>40988</v>
      </c>
      <c r="F100" s="38"/>
      <c r="G100" s="22">
        <f>IF(DAY(Mar_sön1)=1,Mar_sön1+17,Mar_sön1+24)</f>
        <v>40989</v>
      </c>
      <c r="H100" s="38"/>
      <c r="I100" s="22">
        <f>IF(DAY(Mar_sön1)=1,Mar_sön1+18,Mar_sön1+25)</f>
        <v>40990</v>
      </c>
      <c r="J100" s="38"/>
      <c r="K100" s="22">
        <f>IF(DAY(Mar_sön1)=1,Mar_sön1+19,Mar_sön1+26)</f>
        <v>40991</v>
      </c>
      <c r="L100" s="38"/>
      <c r="M100" s="22">
        <f>IF(DAY(Mar_sön1)=1,Mar_sön1+20,Mar_sön1+27)</f>
        <v>40992</v>
      </c>
      <c r="N100" s="38"/>
      <c r="O100" s="22">
        <f>IF(DAY(Mar_sön1)=1,Mar_sön1+21,Mar_sön1+28)</f>
        <v>40993</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39"/>
      <c r="C103" s="22">
        <f>IF(DAY(Mar_sön1)=1,Mar_sön1+22,Mar_sön1+29)</f>
        <v>40994</v>
      </c>
      <c r="D103" s="38"/>
      <c r="E103" s="22">
        <f>IF(DAY(Mar_sön1)=1,Mar_sön1+23,Mar_sön1+30)</f>
        <v>40995</v>
      </c>
      <c r="F103" s="38"/>
      <c r="G103" s="22">
        <f>IF(DAY(Mar_sön1)=1,Mar_sön1+24,Mar_sön1+31)</f>
        <v>40996</v>
      </c>
      <c r="H103" s="38"/>
      <c r="I103" s="22">
        <f>IF(DAY(Mar_sön1)=1,Mar_sön1+25,Mar_sön1+32)</f>
        <v>40997</v>
      </c>
      <c r="J103" s="38"/>
      <c r="K103" s="22">
        <f>IF(DAY(Mar_sön1)=1,Mar_sön1+26,Mar_sön1+33)</f>
        <v>40998</v>
      </c>
      <c r="L103" s="38"/>
      <c r="M103" s="22">
        <f>IF(DAY(Mar_sön1)=1,Mar_sön1+27,Mar_sön1+34)</f>
        <v>40999</v>
      </c>
      <c r="N103" s="38"/>
      <c r="O103" s="22">
        <f>IF(DAY(Mar_sön1)=1,Mar_sön1+28,Mar_sön1+35)</f>
        <v>41000</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39"/>
      <c r="C106" s="22">
        <f>IF(DAY(Mar_sön1)=1,Mar_sön1+29,Mar_sön1+36)</f>
        <v>41001</v>
      </c>
      <c r="D106" s="38"/>
      <c r="E106" s="22">
        <f>IF(DAY(Mar_sön1)=1,Mar_sön1+30,Mar_sön1+37)</f>
        <v>41002</v>
      </c>
      <c r="F106" s="38"/>
      <c r="G106" s="22">
        <f>IF(DAY(Mar_sön1)=1,Mar_sön1+31,Mar_sön1+38)</f>
        <v>41003</v>
      </c>
      <c r="H106" s="38"/>
      <c r="I106" s="22">
        <f>IF(DAY(Mar_sön1)=1,Mar_sön1+32,Mar_sön1+39)</f>
        <v>41004</v>
      </c>
      <c r="J106" s="38"/>
      <c r="K106" s="22">
        <f>IF(DAY(Mar_sön1)=1,Mar_sön1+33,Mar_sön1+40)</f>
        <v>41005</v>
      </c>
      <c r="L106" s="38"/>
      <c r="M106" s="22">
        <f>IF(DAY(Mar_sön1)=1,Mar_sön1+34,Mar_sön1+41)</f>
        <v>41006</v>
      </c>
      <c r="N106" s="38"/>
      <c r="O106" s="22">
        <f>IF(DAY(Mar_sön1)=1,Mar_sön1+35,Mar_sön1+42)</f>
        <v>41007</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56" t="str">
        <f>TEXT(DATE(Kalenderår,4,1),"MMMM")</f>
        <v>april</v>
      </c>
      <c r="B110" s="56"/>
      <c r="C110" s="56"/>
      <c r="D110" s="56"/>
      <c r="E110" s="56"/>
      <c r="F110" s="56"/>
      <c r="G110" s="56"/>
      <c r="H110" s="13"/>
      <c r="I110" s="4"/>
      <c r="J110" s="4"/>
      <c r="L110" s="54">
        <f>Kalenderår</f>
        <v>2012</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7"/>
      <c r="C127" s="22">
        <f>IF(DAY(Apr_sön1)=1,Apr_sön1-6,Apr_sön1+1)</f>
        <v>40994</v>
      </c>
      <c r="D127" s="38"/>
      <c r="E127" s="22">
        <f>IF(DAY(Apr_sön1)=1,Apr_sön1-5,Apr_sön1+2)</f>
        <v>40995</v>
      </c>
      <c r="F127" s="38"/>
      <c r="G127" s="22">
        <f>IF(DAY(Apr_sön1)=1,Apr_sön1-4,Apr_sön1+3)</f>
        <v>40996</v>
      </c>
      <c r="H127" s="38"/>
      <c r="I127" s="22">
        <f>IF(DAY(Apr_sön1)=1,Apr_sön1-3,Apr_sön1+4)</f>
        <v>40997</v>
      </c>
      <c r="J127" s="38"/>
      <c r="K127" s="22">
        <f>IF(DAY(Apr_sön1)=1,Apr_sön1-2,Apr_sön1+5)</f>
        <v>40998</v>
      </c>
      <c r="L127" s="38"/>
      <c r="M127" s="22">
        <f>IF(DAY(Apr_sön1)=1,Apr_sön1-1,Apr_sön1+6)</f>
        <v>40999</v>
      </c>
      <c r="N127" s="38"/>
      <c r="O127" s="22">
        <f>IF(DAY(Apr_sön1)=1,Apr_sön1,Apr_sön1+7)</f>
        <v>41000</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39"/>
      <c r="C130" s="22">
        <f>IF(DAY(Apr_sön1)=1,Apr_sön1+1,Apr_sön1+8)</f>
        <v>41001</v>
      </c>
      <c r="D130" s="38"/>
      <c r="E130" s="22">
        <f>IF(DAY(Apr_sön1)=1,Apr_sön1+2,Apr_sön1+9)</f>
        <v>41002</v>
      </c>
      <c r="F130" s="38"/>
      <c r="G130" s="22">
        <f>IF(DAY(Apr_sön1)=1,Apr_sön1+3,Apr_sön1+10)</f>
        <v>41003</v>
      </c>
      <c r="H130" s="38"/>
      <c r="I130" s="22">
        <f>IF(DAY(Apr_sön1)=1,Apr_sön1+4,Apr_sön1+11)</f>
        <v>41004</v>
      </c>
      <c r="J130" s="38"/>
      <c r="K130" s="22">
        <f>IF(DAY(Apr_sön1)=1,Apr_sön1+5,Apr_sön1+12)</f>
        <v>41005</v>
      </c>
      <c r="L130" s="38"/>
      <c r="M130" s="22">
        <f>IF(DAY(Apr_sön1)=1,Apr_sön1+6,Apr_sön1+13)</f>
        <v>41006</v>
      </c>
      <c r="N130" s="38"/>
      <c r="O130" s="22">
        <f>IF(DAY(Apr_sön1)=1,Apr_sön1+7,Apr_sön1+14)</f>
        <v>41007</v>
      </c>
    </row>
    <row r="131" spans="1:15" s="15" customFormat="1" ht="55.5" customHeight="1" x14ac:dyDescent="0.25">
      <c r="A131" s="6"/>
      <c r="B131" s="60"/>
      <c r="C131" s="61"/>
      <c r="D131" s="61"/>
      <c r="E131" s="61"/>
      <c r="F131" s="61"/>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39"/>
      <c r="C133" s="22">
        <f>IF(DAY(Apr_sön1)=1,Apr_sön1+8,Apr_sön1+15)</f>
        <v>41008</v>
      </c>
      <c r="D133" s="38"/>
      <c r="E133" s="22">
        <f>IF(DAY(Apr_sön1)=1,Apr_sön1+9,Apr_sön1+16)</f>
        <v>41009</v>
      </c>
      <c r="F133" s="38"/>
      <c r="G133" s="22">
        <f>IF(DAY(Apr_sön1)=1,Apr_sön1+10,Apr_sön1+17)</f>
        <v>41010</v>
      </c>
      <c r="H133" s="38"/>
      <c r="I133" s="22">
        <f>IF(DAY(Apr_sön1)=1,Apr_sön1+11,Apr_sön1+18)</f>
        <v>41011</v>
      </c>
      <c r="J133" s="38"/>
      <c r="K133" s="22">
        <f>IF(DAY(Apr_sön1)=1,Apr_sön1+12,Apr_sön1+19)</f>
        <v>41012</v>
      </c>
      <c r="L133" s="38"/>
      <c r="M133" s="22">
        <f>IF(DAY(Apr_sön1)=1,Apr_sön1+13,Apr_sön1+20)</f>
        <v>41013</v>
      </c>
      <c r="N133" s="38"/>
      <c r="O133" s="22">
        <f>IF(DAY(Apr_sön1)=1,Apr_sön1+14,Apr_sön1+21)</f>
        <v>41014</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39"/>
      <c r="C136" s="22">
        <f>IF(DAY(Apr_sön1)=1,Apr_sön1+15,Apr_sön1+22)</f>
        <v>41015</v>
      </c>
      <c r="D136" s="38"/>
      <c r="E136" s="22">
        <f>IF(DAY(Apr_sön1)=1,Apr_sön1+16,Apr_sön1+23)</f>
        <v>41016</v>
      </c>
      <c r="F136" s="38"/>
      <c r="G136" s="22">
        <f>IF(DAY(Apr_sön1)=1,Apr_sön1+17,Apr_sön1+24)</f>
        <v>41017</v>
      </c>
      <c r="H136" s="38"/>
      <c r="I136" s="22">
        <f>IF(DAY(Apr_sön1)=1,Apr_sön1+18,Apr_sön1+25)</f>
        <v>41018</v>
      </c>
      <c r="J136" s="38"/>
      <c r="K136" s="22">
        <f>IF(DAY(Apr_sön1)=1,Apr_sön1+19,Apr_sön1+26)</f>
        <v>41019</v>
      </c>
      <c r="L136" s="38"/>
      <c r="M136" s="22">
        <f>IF(DAY(Apr_sön1)=1,Apr_sön1+20,Apr_sön1+27)</f>
        <v>41020</v>
      </c>
      <c r="N136" s="38"/>
      <c r="O136" s="22">
        <f>IF(DAY(Apr_sön1)=1,Apr_sön1+21,Apr_sön1+28)</f>
        <v>41021</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39"/>
      <c r="C139" s="22">
        <f>IF(DAY(Apr_sön1)=1,Apr_sön1+22,Apr_sön1+29)</f>
        <v>41022</v>
      </c>
      <c r="D139" s="38"/>
      <c r="E139" s="22">
        <f>IF(DAY(Apr_sön1)=1,Apr_sön1+23,Apr_sön1+30)</f>
        <v>41023</v>
      </c>
      <c r="F139" s="38"/>
      <c r="G139" s="22">
        <f>IF(DAY(Apr_sön1)=1,Apr_sön1+24,Apr_sön1+31)</f>
        <v>41024</v>
      </c>
      <c r="H139" s="38"/>
      <c r="I139" s="22">
        <f>IF(DAY(Apr_sön1)=1,Apr_sön1+25,Apr_sön1+32)</f>
        <v>41025</v>
      </c>
      <c r="J139" s="38"/>
      <c r="K139" s="22">
        <f>IF(DAY(Apr_sön1)=1,Apr_sön1+26,Apr_sön1+33)</f>
        <v>41026</v>
      </c>
      <c r="L139" s="38"/>
      <c r="M139" s="22">
        <f>IF(DAY(Apr_sön1)=1,Apr_sön1+27,Apr_sön1+34)</f>
        <v>41027</v>
      </c>
      <c r="N139" s="38"/>
      <c r="O139" s="22">
        <f>IF(DAY(Apr_sön1)=1,Apr_sön1+28,Apr_sön1+35)</f>
        <v>41028</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39"/>
      <c r="C142" s="22">
        <f>IF(DAY(Apr_sön1)=1,Apr_sön1+29,Apr_sön1+36)</f>
        <v>41029</v>
      </c>
      <c r="D142" s="38"/>
      <c r="E142" s="22">
        <f>IF(DAY(Apr_sön1)=1,Apr_sön1+30,Apr_sön1+37)</f>
        <v>41030</v>
      </c>
      <c r="F142" s="38"/>
      <c r="G142" s="22">
        <f>IF(DAY(Apr_sön1)=1,Apr_sön1+31,Apr_sön1+38)</f>
        <v>41031</v>
      </c>
      <c r="H142" s="38"/>
      <c r="I142" s="22">
        <f>IF(DAY(Apr_sön1)=1,Apr_sön1+32,Apr_sön1+39)</f>
        <v>41032</v>
      </c>
      <c r="J142" s="38"/>
      <c r="K142" s="22">
        <f>IF(DAY(Apr_sön1)=1,Apr_sön1+33,Apr_sön1+40)</f>
        <v>41033</v>
      </c>
      <c r="L142" s="38"/>
      <c r="M142" s="22">
        <f>IF(DAY(Apr_sön1)=1,Apr_sön1+34,Apr_sön1+41)</f>
        <v>41034</v>
      </c>
      <c r="N142" s="38"/>
      <c r="O142" s="22">
        <f>IF(DAY(Apr_sön1)=1,Apr_sön1+35,Apr_sön1+42)</f>
        <v>41035</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TEXT(DATE(Kalenderår,5,1),"MMMM")</f>
        <v>maj</v>
      </c>
      <c r="B146" s="56"/>
      <c r="C146" s="56"/>
      <c r="D146" s="56"/>
      <c r="E146" s="56"/>
      <c r="F146" s="56"/>
      <c r="G146" s="56"/>
      <c r="H146" s="13"/>
      <c r="I146" s="4"/>
      <c r="J146" s="4"/>
      <c r="L146" s="54">
        <f>Kalenderår</f>
        <v>2012</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7"/>
      <c r="C163" s="22">
        <f>IF(DAY(Maj_sön1)=1,Maj_sön1-6,Maj_sön1+1)</f>
        <v>41029</v>
      </c>
      <c r="D163" s="38"/>
      <c r="E163" s="22">
        <f>IF(DAY(Maj_sön1)=1,Maj_sön1-5,Maj_sön1+2)</f>
        <v>41030</v>
      </c>
      <c r="F163" s="38"/>
      <c r="G163" s="22">
        <f>IF(DAY(Maj_sön1)=1,Maj_sön1-4,Maj_sön1+3)</f>
        <v>41031</v>
      </c>
      <c r="H163" s="38"/>
      <c r="I163" s="22">
        <f>IF(DAY(Maj_sön1)=1,Maj_sön1-3,Maj_sön1+4)</f>
        <v>41032</v>
      </c>
      <c r="J163" s="38"/>
      <c r="K163" s="22">
        <f>IF(DAY(Maj_sön1)=1,Maj_sön1-2,Maj_sön1+5)</f>
        <v>41033</v>
      </c>
      <c r="L163" s="38"/>
      <c r="M163" s="22">
        <f>IF(DAY(Maj_sön1)=1,Maj_sön1-1,Maj_sön1+6)</f>
        <v>41034</v>
      </c>
      <c r="N163" s="38"/>
      <c r="O163" s="22">
        <f>IF(DAY(Maj_sön1)=1,Maj_sön1,Maj_sön1+7)</f>
        <v>41035</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39"/>
      <c r="C166" s="22">
        <f>IF(DAY(Maj_sön1)=1,Maj_sön1+1,Maj_sön1+8)</f>
        <v>41036</v>
      </c>
      <c r="D166" s="38"/>
      <c r="E166" s="22">
        <f>IF(DAY(Maj_sön1)=1,Maj_sön1+2,Maj_sön1+9)</f>
        <v>41037</v>
      </c>
      <c r="F166" s="38"/>
      <c r="G166" s="22">
        <f>IF(DAY(Maj_sön1)=1,Maj_sön1+3,Maj_sön1+10)</f>
        <v>41038</v>
      </c>
      <c r="H166" s="38"/>
      <c r="I166" s="22">
        <f>IF(DAY(Maj_sön1)=1,Maj_sön1+4,Maj_sön1+11)</f>
        <v>41039</v>
      </c>
      <c r="J166" s="38"/>
      <c r="K166" s="22">
        <f>IF(DAY(Maj_sön1)=1,Maj_sön1+5,Maj_sön1+12)</f>
        <v>41040</v>
      </c>
      <c r="L166" s="38"/>
      <c r="M166" s="22">
        <f>IF(DAY(Maj_sön1)=1,Maj_sön1+6,Maj_sön1+13)</f>
        <v>41041</v>
      </c>
      <c r="N166" s="38"/>
      <c r="O166" s="22">
        <f>IF(DAY(Maj_sön1)=1,Maj_sön1+7,Maj_sön1+14)</f>
        <v>41042</v>
      </c>
    </row>
    <row r="167" spans="1:22" s="15" customFormat="1" ht="55.5" customHeight="1" x14ac:dyDescent="0.25">
      <c r="A167" s="6"/>
      <c r="B167" s="60"/>
      <c r="C167" s="61"/>
      <c r="D167" s="61"/>
      <c r="E167" s="61"/>
      <c r="F167" s="61"/>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39"/>
      <c r="C169" s="22">
        <f>IF(DAY(Maj_sön1)=1,Maj_sön1+8,Maj_sön1+15)</f>
        <v>41043</v>
      </c>
      <c r="D169" s="38"/>
      <c r="E169" s="22">
        <f>IF(DAY(Maj_sön1)=1,Maj_sön1+9,Maj_sön1+16)</f>
        <v>41044</v>
      </c>
      <c r="F169" s="38"/>
      <c r="G169" s="22">
        <f>IF(DAY(Maj_sön1)=1,Maj_sön1+10,Maj_sön1+17)</f>
        <v>41045</v>
      </c>
      <c r="H169" s="38"/>
      <c r="I169" s="22">
        <f>IF(DAY(Maj_sön1)=1,Maj_sön1+11,Maj_sön1+18)</f>
        <v>41046</v>
      </c>
      <c r="J169" s="38"/>
      <c r="K169" s="22">
        <f>IF(DAY(Maj_sön1)=1,Maj_sön1+12,Maj_sön1+19)</f>
        <v>41047</v>
      </c>
      <c r="L169" s="38"/>
      <c r="M169" s="22">
        <f>IF(DAY(Maj_sön1)=1,Maj_sön1+13,Maj_sön1+20)</f>
        <v>41048</v>
      </c>
      <c r="N169" s="38"/>
      <c r="O169" s="22">
        <f>IF(DAY(Maj_sön1)=1,Maj_sön1+14,Maj_sön1+21)</f>
        <v>41049</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39"/>
      <c r="C172" s="22">
        <f>IF(DAY(Maj_sön1)=1,Maj_sön1+15,Maj_sön1+22)</f>
        <v>41050</v>
      </c>
      <c r="D172" s="38"/>
      <c r="E172" s="22">
        <f>IF(DAY(Maj_sön1)=1,Maj_sön1+16,Maj_sön1+23)</f>
        <v>41051</v>
      </c>
      <c r="F172" s="38"/>
      <c r="G172" s="22">
        <f>IF(DAY(Maj_sön1)=1,Maj_sön1+17,Maj_sön1+24)</f>
        <v>41052</v>
      </c>
      <c r="H172" s="38"/>
      <c r="I172" s="22">
        <f>IF(DAY(Maj_sön1)=1,Maj_sön1+18,Maj_sön1+25)</f>
        <v>41053</v>
      </c>
      <c r="J172" s="38"/>
      <c r="K172" s="22">
        <f>IF(DAY(Maj_sön1)=1,Maj_sön1+19,Maj_sön1+26)</f>
        <v>41054</v>
      </c>
      <c r="L172" s="38"/>
      <c r="M172" s="22">
        <f>IF(DAY(Maj_sön1)=1,Maj_sön1+20,Maj_sön1+27)</f>
        <v>41055</v>
      </c>
      <c r="N172" s="38"/>
      <c r="O172" s="22">
        <f>IF(DAY(Maj_sön1)=1,Maj_sön1+21,Maj_sön1+28)</f>
        <v>41056</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39"/>
      <c r="C175" s="22">
        <f>IF(DAY(Maj_sön1)=1,Maj_sön1+22,Maj_sön1+29)</f>
        <v>41057</v>
      </c>
      <c r="D175" s="38"/>
      <c r="E175" s="22">
        <f>IF(DAY(Maj_sön1)=1,Maj_sön1+23,Maj_sön1+30)</f>
        <v>41058</v>
      </c>
      <c r="F175" s="38"/>
      <c r="G175" s="22">
        <f>IF(DAY(Maj_sön1)=1,Maj_sön1+24,Maj_sön1+31)</f>
        <v>41059</v>
      </c>
      <c r="H175" s="38"/>
      <c r="I175" s="22">
        <f>IF(DAY(Maj_sön1)=1,Maj_sön1+25,Maj_sön1+32)</f>
        <v>41060</v>
      </c>
      <c r="J175" s="38"/>
      <c r="K175" s="22">
        <f>IF(DAY(Maj_sön1)=1,Maj_sön1+26,Maj_sön1+33)</f>
        <v>41061</v>
      </c>
      <c r="L175" s="38"/>
      <c r="M175" s="22">
        <f>IF(DAY(Maj_sön1)=1,Maj_sön1+27,Maj_sön1+34)</f>
        <v>41062</v>
      </c>
      <c r="N175" s="38"/>
      <c r="O175" s="22">
        <f>IF(DAY(Maj_sön1)=1,Maj_sön1+28,Maj_sön1+35)</f>
        <v>41063</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39"/>
      <c r="C178" s="22">
        <f>IF(DAY(Maj_sön1)=1,Maj_sön1+29,Maj_sön1+36)</f>
        <v>41064</v>
      </c>
      <c r="D178" s="38"/>
      <c r="E178" s="22">
        <f>IF(DAY(Maj_sön1)=1,Maj_sön1+30,Maj_sön1+37)</f>
        <v>41065</v>
      </c>
      <c r="F178" s="38"/>
      <c r="G178" s="22">
        <f>IF(DAY(Maj_sön1)=1,Maj_sön1+31,Maj_sön1+38)</f>
        <v>41066</v>
      </c>
      <c r="H178" s="38"/>
      <c r="I178" s="22">
        <f>IF(DAY(Maj_sön1)=1,Maj_sön1+32,Maj_sön1+39)</f>
        <v>41067</v>
      </c>
      <c r="J178" s="38"/>
      <c r="K178" s="22">
        <f>IF(DAY(Maj_sön1)=1,Maj_sön1+33,Maj_sön1+40)</f>
        <v>41068</v>
      </c>
      <c r="L178" s="38"/>
      <c r="M178" s="22">
        <f>IF(DAY(Maj_sön1)=1,Maj_sön1+34,Maj_sön1+41)</f>
        <v>41069</v>
      </c>
      <c r="N178" s="38"/>
      <c r="O178" s="22">
        <f>IF(DAY(Maj_sön1)=1,Maj_sön1+35,Maj_sön1+42)</f>
        <v>41070</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65" t="str">
        <f>TEXT(DATE(Kalenderår,6,1),"MMMM")</f>
        <v>juni</v>
      </c>
      <c r="B182" s="65"/>
      <c r="C182" s="65"/>
      <c r="D182" s="65"/>
      <c r="E182" s="65"/>
      <c r="F182" s="65"/>
      <c r="G182" s="65"/>
      <c r="H182" s="13"/>
      <c r="I182" s="4"/>
      <c r="J182" s="4"/>
      <c r="L182" s="63">
        <f>Kalenderår</f>
        <v>2012</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42">
        <f>IF(DAY(Jun_sön1)=1,Jun_sön1-6,Jun_sön1+1)</f>
        <v>41057</v>
      </c>
      <c r="D199" s="35"/>
      <c r="E199" s="42">
        <f>IF(DAY(Jun_sön1)=1,Jun_sön1-5,Jun_sön1+2)</f>
        <v>41058</v>
      </c>
      <c r="F199" s="35"/>
      <c r="G199" s="42">
        <f>IF(DAY(Jun_sön1)=1,Jun_sön1-4,Jun_sön1+3)</f>
        <v>41059</v>
      </c>
      <c r="H199" s="35"/>
      <c r="I199" s="42">
        <f>IF(DAY(Jun_sön1)=1,Jun_sön1-3,Jun_sön1+4)</f>
        <v>41060</v>
      </c>
      <c r="J199" s="35"/>
      <c r="K199" s="42">
        <f>IF(DAY(Jun_sön1)=1,Jun_sön1-2,Jun_sön1+5)</f>
        <v>41061</v>
      </c>
      <c r="L199" s="35"/>
      <c r="M199" s="42">
        <f>IF(DAY(Jun_sön1)=1,Jun_sön1-1,Jun_sön1+6)</f>
        <v>41062</v>
      </c>
      <c r="N199" s="35"/>
      <c r="O199" s="42">
        <f>IF(DAY(Jun_sön1)=1,Jun_sön1,Jun_sön1+7)</f>
        <v>41063</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IF(DAY(Jun_sön1)=1,Jun_sön1+1,Jun_sön1+8)</f>
        <v>41064</v>
      </c>
      <c r="D202" s="35"/>
      <c r="E202" s="42">
        <f>IF(DAY(Jun_sön1)=1,Jun_sön1+2,Jun_sön1+9)</f>
        <v>41065</v>
      </c>
      <c r="F202" s="35"/>
      <c r="G202" s="42">
        <f>IF(DAY(Jun_sön1)=1,Jun_sön1+3,Jun_sön1+10)</f>
        <v>41066</v>
      </c>
      <c r="H202" s="35"/>
      <c r="I202" s="42">
        <f>IF(DAY(Jun_sön1)=1,Jun_sön1+4,Jun_sön1+11)</f>
        <v>41067</v>
      </c>
      <c r="J202" s="35"/>
      <c r="K202" s="42">
        <f>IF(DAY(Jun_sön1)=1,Jun_sön1+5,Jun_sön1+12)</f>
        <v>41068</v>
      </c>
      <c r="L202" s="35"/>
      <c r="M202" s="42">
        <f>IF(DAY(Jun_sön1)=1,Jun_sön1+6,Jun_sön1+13)</f>
        <v>41069</v>
      </c>
      <c r="N202" s="35"/>
      <c r="O202" s="42">
        <f>IF(DAY(Jun_sön1)=1,Jun_sön1+7,Jun_sön1+14)</f>
        <v>41070</v>
      </c>
    </row>
    <row r="203" spans="1:22" s="15" customFormat="1" ht="55.5" customHeight="1" x14ac:dyDescent="0.25">
      <c r="A203" s="6"/>
      <c r="B203" s="69"/>
      <c r="C203" s="70"/>
      <c r="D203" s="70"/>
      <c r="E203" s="70"/>
      <c r="F203" s="70"/>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IF(DAY(Jun_sön1)=1,Jun_sön1+8,Jun_sön1+15)</f>
        <v>41071</v>
      </c>
      <c r="D205" s="35"/>
      <c r="E205" s="42">
        <f>IF(DAY(Jun_sön1)=1,Jun_sön1+9,Jun_sön1+16)</f>
        <v>41072</v>
      </c>
      <c r="F205" s="35"/>
      <c r="G205" s="42">
        <f>IF(DAY(Jun_sön1)=1,Jun_sön1+10,Jun_sön1+17)</f>
        <v>41073</v>
      </c>
      <c r="H205" s="35"/>
      <c r="I205" s="42">
        <f>IF(DAY(Jun_sön1)=1,Jun_sön1+11,Jun_sön1+18)</f>
        <v>41074</v>
      </c>
      <c r="J205" s="35"/>
      <c r="K205" s="42">
        <f>IF(DAY(Jun_sön1)=1,Jun_sön1+12,Jun_sön1+19)</f>
        <v>41075</v>
      </c>
      <c r="L205" s="35"/>
      <c r="M205" s="42">
        <f>IF(DAY(Jun_sön1)=1,Jun_sön1+13,Jun_sön1+20)</f>
        <v>41076</v>
      </c>
      <c r="N205" s="35"/>
      <c r="O205" s="42">
        <f>IF(DAY(Jun_sön1)=1,Jun_sön1+14,Jun_sön1+21)</f>
        <v>41077</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IF(DAY(Jun_sön1)=1,Jun_sön1+15,Jun_sön1+22)</f>
        <v>41078</v>
      </c>
      <c r="D208" s="35"/>
      <c r="E208" s="42">
        <f>IF(DAY(Jun_sön1)=1,Jun_sön1+16,Jun_sön1+23)</f>
        <v>41079</v>
      </c>
      <c r="F208" s="35"/>
      <c r="G208" s="42">
        <f>IF(DAY(Jun_sön1)=1,Jun_sön1+17,Jun_sön1+24)</f>
        <v>41080</v>
      </c>
      <c r="H208" s="35"/>
      <c r="I208" s="42">
        <f>IF(DAY(Jun_sön1)=1,Jun_sön1+18,Jun_sön1+25)</f>
        <v>41081</v>
      </c>
      <c r="J208" s="35"/>
      <c r="K208" s="42">
        <f>IF(DAY(Jun_sön1)=1,Jun_sön1+19,Jun_sön1+26)</f>
        <v>41082</v>
      </c>
      <c r="L208" s="35"/>
      <c r="M208" s="42">
        <f>IF(DAY(Jun_sön1)=1,Jun_sön1+20,Jun_sön1+27)</f>
        <v>41083</v>
      </c>
      <c r="N208" s="35"/>
      <c r="O208" s="42">
        <f>IF(DAY(Jun_sön1)=1,Jun_sön1+21,Jun_sön1+28)</f>
        <v>41084</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IF(DAY(Jun_sön1)=1,Jun_sön1+22,Jun_sön1+29)</f>
        <v>41085</v>
      </c>
      <c r="D211" s="35"/>
      <c r="E211" s="42">
        <f>IF(DAY(Jun_sön1)=1,Jun_sön1+23,Jun_sön1+30)</f>
        <v>41086</v>
      </c>
      <c r="F211" s="35"/>
      <c r="G211" s="42">
        <f>IF(DAY(Jun_sön1)=1,Jun_sön1+24,Jun_sön1+31)</f>
        <v>41087</v>
      </c>
      <c r="H211" s="35"/>
      <c r="I211" s="42">
        <f>IF(DAY(Jun_sön1)=1,Jun_sön1+25,Jun_sön1+32)</f>
        <v>41088</v>
      </c>
      <c r="J211" s="35"/>
      <c r="K211" s="42">
        <f>IF(DAY(Jun_sön1)=1,Jun_sön1+26,Jun_sön1+33)</f>
        <v>41089</v>
      </c>
      <c r="L211" s="35"/>
      <c r="M211" s="42">
        <f>IF(DAY(Jun_sön1)=1,Jun_sön1+27,Jun_sön1+34)</f>
        <v>41090</v>
      </c>
      <c r="N211" s="35"/>
      <c r="O211" s="42">
        <f>IF(DAY(Jun_sön1)=1,Jun_sön1+28,Jun_sön1+35)</f>
        <v>41091</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IF(DAY(Jun_sön1)=1,Jun_sön1+29,Jun_sön1+36)</f>
        <v>41092</v>
      </c>
      <c r="D214" s="35"/>
      <c r="E214" s="42">
        <f>IF(DAY(Jun_sön1)=1,Jun_sön1+30,Jun_sön1+37)</f>
        <v>41093</v>
      </c>
      <c r="F214" s="35"/>
      <c r="G214" s="42">
        <f>IF(DAY(Jun_sön1)=1,Jun_sön1+31,Jun_sön1+38)</f>
        <v>41094</v>
      </c>
      <c r="H214" s="35"/>
      <c r="I214" s="42">
        <f>IF(DAY(Jun_sön1)=1,Jun_sön1+32,Jun_sön1+39)</f>
        <v>41095</v>
      </c>
      <c r="J214" s="35"/>
      <c r="K214" s="42">
        <f>IF(DAY(Jun_sön1)=1,Jun_sön1+33,Jun_sön1+40)</f>
        <v>41096</v>
      </c>
      <c r="L214" s="35"/>
      <c r="M214" s="42">
        <f>IF(DAY(Jun_sön1)=1,Jun_sön1+34,Jun_sön1+41)</f>
        <v>41097</v>
      </c>
      <c r="N214" s="35"/>
      <c r="O214" s="42">
        <f>IF(DAY(Jun_sön1)=1,Jun_sön1+35,Jun_sön1+42)</f>
        <v>41098</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65" t="str">
        <f>TEXT(DATE(Kalenderår,7,1),"MMMM")</f>
        <v>juli</v>
      </c>
      <c r="B218" s="65"/>
      <c r="C218" s="65"/>
      <c r="D218" s="65"/>
      <c r="E218" s="65"/>
      <c r="F218" s="65"/>
      <c r="G218" s="65"/>
      <c r="H218" s="13"/>
      <c r="I218" s="4"/>
      <c r="J218" s="4"/>
      <c r="L218" s="63">
        <f>Kalenderår</f>
        <v>2012</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42">
        <f>IF(DAY(Jul_sön1)=1,Jul_sön1-6,Jul_sön1+1)</f>
        <v>41085</v>
      </c>
      <c r="D235" s="35"/>
      <c r="E235" s="42">
        <f>IF(DAY(Jul_sön1)=1,Jul_sön1-5,Jul_sön1+2)</f>
        <v>41086</v>
      </c>
      <c r="F235" s="35"/>
      <c r="G235" s="42">
        <f>IF(DAY(Jul_sön1)=1,Jul_sön1-4,Jul_sön1+3)</f>
        <v>41087</v>
      </c>
      <c r="H235" s="35"/>
      <c r="I235" s="42">
        <f>IF(DAY(Jul_sön1)=1,Jul_sön1-3,Jul_sön1+4)</f>
        <v>41088</v>
      </c>
      <c r="J235" s="35"/>
      <c r="K235" s="42">
        <f>IF(DAY(Jul_sön1)=1,Jul_sön1-2,Jul_sön1+5)</f>
        <v>41089</v>
      </c>
      <c r="L235" s="35"/>
      <c r="M235" s="42">
        <f>IF(DAY(Jul_sön1)=1,Jul_sön1-1,Jul_sön1+6)</f>
        <v>41090</v>
      </c>
      <c r="N235" s="35"/>
      <c r="O235" s="42">
        <f>IF(DAY(Jul_sön1)=1,Jul_sön1,Jul_sön1+7)</f>
        <v>41091</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IF(DAY(Jul_sön1)=1,Jul_sön1+1,Jul_sön1+8)</f>
        <v>41092</v>
      </c>
      <c r="D238" s="35"/>
      <c r="E238" s="42">
        <f>IF(DAY(Jul_sön1)=1,Jul_sön1+2,Jul_sön1+9)</f>
        <v>41093</v>
      </c>
      <c r="F238" s="35"/>
      <c r="G238" s="42">
        <f>IF(DAY(Jul_sön1)=1,Jul_sön1+3,Jul_sön1+10)</f>
        <v>41094</v>
      </c>
      <c r="H238" s="35"/>
      <c r="I238" s="23">
        <f>IF(DAY(Jul_sön1)=1,Jul_sön1+4,Jul_sön1+11)</f>
        <v>41095</v>
      </c>
      <c r="J238" s="35"/>
      <c r="K238" s="23">
        <f>IF(DAY(Jul_sön1)=1,Jul_sön1+5,Jul_sön1+12)</f>
        <v>41096</v>
      </c>
      <c r="L238" s="35"/>
      <c r="M238" s="23">
        <f>IF(DAY(Jul_sön1)=1,Jul_sön1+6,Jul_sön1+13)</f>
        <v>41097</v>
      </c>
      <c r="N238" s="35"/>
      <c r="O238" s="23">
        <f>IF(DAY(Jul_sön1)=1,Jul_sön1+7,Jul_sön1+14)</f>
        <v>41098</v>
      </c>
    </row>
    <row r="239" spans="1:22" s="15" customFormat="1" ht="55.5" customHeight="1" x14ac:dyDescent="0.25">
      <c r="A239" s="6"/>
      <c r="B239" s="69"/>
      <c r="C239" s="70"/>
      <c r="D239" s="70"/>
      <c r="E239" s="70"/>
      <c r="F239" s="70"/>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IF(DAY(Jul_sön1)=1,Jul_sön1+8,Jul_sön1+15)</f>
        <v>41099</v>
      </c>
      <c r="D241" s="35"/>
      <c r="E241" s="42">
        <f>IF(DAY(Jul_sön1)=1,Jul_sön1+9,Jul_sön1+16)</f>
        <v>41100</v>
      </c>
      <c r="F241" s="35"/>
      <c r="G241" s="42">
        <f>IF(DAY(Jul_sön1)=1,Jul_sön1+10,Jul_sön1+17)</f>
        <v>41101</v>
      </c>
      <c r="H241" s="35"/>
      <c r="I241" s="42">
        <f>IF(DAY(Jul_sön1)=1,Jul_sön1+11,Jul_sön1+18)</f>
        <v>41102</v>
      </c>
      <c r="J241" s="35"/>
      <c r="K241" s="42">
        <f>IF(DAY(Jul_sön1)=1,Jul_sön1+12,Jul_sön1+19)</f>
        <v>41103</v>
      </c>
      <c r="L241" s="35"/>
      <c r="M241" s="42">
        <f>IF(DAY(Jul_sön1)=1,Jul_sön1+13,Jul_sön1+20)</f>
        <v>41104</v>
      </c>
      <c r="N241" s="35"/>
      <c r="O241" s="42">
        <f>IF(DAY(Jul_sön1)=1,Jul_sön1+14,Jul_sön1+21)</f>
        <v>41105</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IF(DAY(Jul_sön1)=1,Jul_sön1+15,Jul_sön1+22)</f>
        <v>41106</v>
      </c>
      <c r="D244" s="35"/>
      <c r="E244" s="42">
        <f>IF(DAY(Jul_sön1)=1,Jul_sön1+16,Jul_sön1+23)</f>
        <v>41107</v>
      </c>
      <c r="F244" s="35"/>
      <c r="G244" s="42">
        <f>IF(DAY(Jul_sön1)=1,Jul_sön1+17,Jul_sön1+24)</f>
        <v>41108</v>
      </c>
      <c r="H244" s="35"/>
      <c r="I244" s="42">
        <f>IF(DAY(Jul_sön1)=1,Jul_sön1+18,Jul_sön1+25)</f>
        <v>41109</v>
      </c>
      <c r="J244" s="35"/>
      <c r="K244" s="42">
        <f>IF(DAY(Jul_sön1)=1,Jul_sön1+19,Jul_sön1+26)</f>
        <v>41110</v>
      </c>
      <c r="L244" s="35"/>
      <c r="M244" s="42">
        <f>IF(DAY(Jul_sön1)=1,Jul_sön1+20,Jul_sön1+27)</f>
        <v>41111</v>
      </c>
      <c r="N244" s="35"/>
      <c r="O244" s="42">
        <f>IF(DAY(Jul_sön1)=1,Jul_sön1+21,Jul_sön1+28)</f>
        <v>41112</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IF(DAY(Jul_sön1)=1,Jul_sön1+22,Jul_sön1+29)</f>
        <v>41113</v>
      </c>
      <c r="D247" s="35"/>
      <c r="E247" s="42">
        <f>IF(DAY(Jul_sön1)=1,Jul_sön1+23,Jul_sön1+30)</f>
        <v>41114</v>
      </c>
      <c r="F247" s="35"/>
      <c r="G247" s="42">
        <f>IF(DAY(Jul_sön1)=1,Jul_sön1+24,Jul_sön1+31)</f>
        <v>41115</v>
      </c>
      <c r="H247" s="35"/>
      <c r="I247" s="42">
        <f>IF(DAY(Jul_sön1)=1,Jul_sön1+25,Jul_sön1+32)</f>
        <v>41116</v>
      </c>
      <c r="J247" s="35"/>
      <c r="K247" s="42">
        <f>IF(DAY(Jul_sön1)=1,Jul_sön1+26,Jul_sön1+33)</f>
        <v>41117</v>
      </c>
      <c r="L247" s="35"/>
      <c r="M247" s="42">
        <f>IF(DAY(Jul_sön1)=1,Jul_sön1+27,Jul_sön1+34)</f>
        <v>41118</v>
      </c>
      <c r="N247" s="35"/>
      <c r="O247" s="42">
        <f>IF(DAY(Jul_sön1)=1,Jul_sön1+28,Jul_sön1+35)</f>
        <v>41119</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IF(DAY(Jul_sön1)=1,Jul_sön1+29,Jul_sön1+36)</f>
        <v>41120</v>
      </c>
      <c r="D250" s="35"/>
      <c r="E250" s="42">
        <f>IF(DAY(Jul_sön1)=1,Jul_sön1+30,Jul_sön1+37)</f>
        <v>41121</v>
      </c>
      <c r="F250" s="35"/>
      <c r="G250" s="42">
        <f>IF(DAY(Jul_sön1)=1,Jul_sön1+31,Jul_sön1+38)</f>
        <v>41122</v>
      </c>
      <c r="H250" s="35"/>
      <c r="I250" s="42">
        <f>IF(DAY(Jul_sön1)=1,Jul_sön1+32,Jul_sön1+39)</f>
        <v>41123</v>
      </c>
      <c r="J250" s="35"/>
      <c r="K250" s="42">
        <f>IF(DAY(Jul_sön1)=1,Jul_sön1+33,Jul_sön1+40)</f>
        <v>41124</v>
      </c>
      <c r="L250" s="35"/>
      <c r="M250" s="42">
        <f>IF(DAY(Jul_sön1)=1,Jul_sön1+34,Jul_sön1+41)</f>
        <v>41125</v>
      </c>
      <c r="N250" s="35"/>
      <c r="O250" s="42">
        <f>IF(DAY(Jul_sön1)=1,Jul_sön1+35,Jul_sön1+42)</f>
        <v>41126</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TEXT(DATE(Kalenderår,8,1),"MMMM")</f>
        <v>augusti</v>
      </c>
      <c r="B254" s="65"/>
      <c r="C254" s="65"/>
      <c r="D254" s="65"/>
      <c r="E254" s="65"/>
      <c r="F254" s="65"/>
      <c r="G254" s="65"/>
      <c r="H254" s="17"/>
      <c r="I254" s="18"/>
      <c r="J254" s="18"/>
      <c r="K254" s="16"/>
      <c r="L254" s="63">
        <f>Kalenderår</f>
        <v>2012</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42">
        <f>IF(DAY(Aug_sön1)=1,Aug_sön1-6,Aug_sön1+1)</f>
        <v>41120</v>
      </c>
      <c r="D271" s="35"/>
      <c r="E271" s="42">
        <f>IF(DAY(Aug_sön1)=1,Aug_sön1-5,Aug_sön1+2)</f>
        <v>41121</v>
      </c>
      <c r="F271" s="35"/>
      <c r="G271" s="42">
        <f>IF(DAY(Aug_sön1)=1,Aug_sön1-4,Aug_sön1+3)</f>
        <v>41122</v>
      </c>
      <c r="H271" s="35"/>
      <c r="I271" s="42">
        <f>IF(DAY(Aug_sön1)=1,Aug_sön1-3,Aug_sön1+4)</f>
        <v>41123</v>
      </c>
      <c r="J271" s="35"/>
      <c r="K271" s="42">
        <f>IF(DAY(Aug_sön1)=1,Aug_sön1-2,Aug_sön1+5)</f>
        <v>41124</v>
      </c>
      <c r="L271" s="35"/>
      <c r="M271" s="42">
        <f>IF(DAY(Aug_sön1)=1,Aug_sön1-1,Aug_sön1+6)</f>
        <v>41125</v>
      </c>
      <c r="N271" s="35"/>
      <c r="O271" s="42">
        <f>IF(DAY(Aug_sön1)=1,Aug_sön1,Aug_sön1+7)</f>
        <v>41126</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IF(DAY(Aug_sön1)=1,Aug_sön1+1,Aug_sön1+8)</f>
        <v>41127</v>
      </c>
      <c r="D274" s="35"/>
      <c r="E274" s="42">
        <f>IF(DAY(Aug_sön1)=1,Aug_sön1+2,Aug_sön1+9)</f>
        <v>41128</v>
      </c>
      <c r="F274" s="35"/>
      <c r="G274" s="42">
        <f>IF(DAY(Aug_sön1)=1,Aug_sön1+3,Aug_sön1+10)</f>
        <v>41129</v>
      </c>
      <c r="H274" s="35"/>
      <c r="I274" s="42">
        <f>IF(DAY(Aug_sön1)=1,Aug_sön1+4,Aug_sön1+11)</f>
        <v>41130</v>
      </c>
      <c r="J274" s="35"/>
      <c r="K274" s="42">
        <f>IF(DAY(Aug_sön1)=1,Aug_sön1+5,Aug_sön1+12)</f>
        <v>41131</v>
      </c>
      <c r="L274" s="35"/>
      <c r="M274" s="42">
        <f>IF(DAY(Aug_sön1)=1,Aug_sön1+6,Aug_sön1+13)</f>
        <v>41132</v>
      </c>
      <c r="N274" s="35"/>
      <c r="O274" s="42">
        <f>IF(DAY(Aug_sön1)=1,Aug_sön1+7,Aug_sön1+14)</f>
        <v>41133</v>
      </c>
    </row>
    <row r="275" spans="1:15" s="15" customFormat="1" ht="55.5" customHeight="1" x14ac:dyDescent="0.25">
      <c r="A275" s="6"/>
      <c r="B275" s="69"/>
      <c r="C275" s="70"/>
      <c r="D275" s="70"/>
      <c r="E275" s="70"/>
      <c r="F275" s="70"/>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IF(DAY(Aug_sön1)=1,Aug_sön1+8,Aug_sön1+15)</f>
        <v>41134</v>
      </c>
      <c r="D277" s="35"/>
      <c r="E277" s="42">
        <f>IF(DAY(Aug_sön1)=1,Aug_sön1+9,Aug_sön1+16)</f>
        <v>41135</v>
      </c>
      <c r="F277" s="35"/>
      <c r="G277" s="42">
        <f>IF(DAY(Aug_sön1)=1,Aug_sön1+10,Aug_sön1+17)</f>
        <v>41136</v>
      </c>
      <c r="H277" s="35"/>
      <c r="I277" s="42">
        <f>IF(DAY(Aug_sön1)=1,Aug_sön1+11,Aug_sön1+18)</f>
        <v>41137</v>
      </c>
      <c r="J277" s="35"/>
      <c r="K277" s="42">
        <f>IF(DAY(Aug_sön1)=1,Aug_sön1+12,Aug_sön1+19)</f>
        <v>41138</v>
      </c>
      <c r="L277" s="35"/>
      <c r="M277" s="42">
        <f>IF(DAY(Aug_sön1)=1,Aug_sön1+13,Aug_sön1+20)</f>
        <v>41139</v>
      </c>
      <c r="N277" s="35"/>
      <c r="O277" s="42">
        <f>IF(DAY(Aug_sön1)=1,Aug_sön1+14,Aug_sön1+21)</f>
        <v>41140</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IF(DAY(Aug_sön1)=1,Aug_sön1+15,Aug_sön1+22)</f>
        <v>41141</v>
      </c>
      <c r="D280" s="35"/>
      <c r="E280" s="42">
        <f>IF(DAY(Aug_sön1)=1,Aug_sön1+16,Aug_sön1+23)</f>
        <v>41142</v>
      </c>
      <c r="F280" s="35"/>
      <c r="G280" s="42">
        <f>IF(DAY(Aug_sön1)=1,Aug_sön1+17,Aug_sön1+24)</f>
        <v>41143</v>
      </c>
      <c r="H280" s="35"/>
      <c r="I280" s="42">
        <f>IF(DAY(Aug_sön1)=1,Aug_sön1+18,Aug_sön1+25)</f>
        <v>41144</v>
      </c>
      <c r="J280" s="35"/>
      <c r="K280" s="42">
        <f>IF(DAY(Aug_sön1)=1,Aug_sön1+19,Aug_sön1+26)</f>
        <v>41145</v>
      </c>
      <c r="L280" s="35"/>
      <c r="M280" s="42">
        <f>IF(DAY(Aug_sön1)=1,Aug_sön1+20,Aug_sön1+27)</f>
        <v>41146</v>
      </c>
      <c r="N280" s="35"/>
      <c r="O280" s="42">
        <f>IF(DAY(Aug_sön1)=1,Aug_sön1+21,Aug_sön1+28)</f>
        <v>41147</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IF(DAY(Aug_sön1)=1,Aug_sön1+22,Aug_sön1+29)</f>
        <v>41148</v>
      </c>
      <c r="D283" s="35"/>
      <c r="E283" s="42">
        <f>IF(DAY(Aug_sön1)=1,Aug_sön1+23,Aug_sön1+30)</f>
        <v>41149</v>
      </c>
      <c r="F283" s="35"/>
      <c r="G283" s="42">
        <f>IF(DAY(Aug_sön1)=1,Aug_sön1+24,Aug_sön1+31)</f>
        <v>41150</v>
      </c>
      <c r="H283" s="35"/>
      <c r="I283" s="42">
        <f>IF(DAY(Aug_sön1)=1,Aug_sön1+25,Aug_sön1+32)</f>
        <v>41151</v>
      </c>
      <c r="J283" s="35"/>
      <c r="K283" s="42">
        <f>IF(DAY(Aug_sön1)=1,Aug_sön1+26,Aug_sön1+33)</f>
        <v>41152</v>
      </c>
      <c r="L283" s="35"/>
      <c r="M283" s="42">
        <f>IF(DAY(Aug_sön1)=1,Aug_sön1+27,Aug_sön1+34)</f>
        <v>41153</v>
      </c>
      <c r="N283" s="35"/>
      <c r="O283" s="42">
        <f>IF(DAY(Aug_sön1)=1,Aug_sön1+28,Aug_sön1+35)</f>
        <v>41154</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IF(DAY(Aug_sön1)=1,Aug_sön1+29,Aug_sön1+36)</f>
        <v>41155</v>
      </c>
      <c r="D286" s="35"/>
      <c r="E286" s="42">
        <f>IF(DAY(Aug_sön1)=1,Aug_sön1+30,Aug_sön1+37)</f>
        <v>41156</v>
      </c>
      <c r="F286" s="35"/>
      <c r="G286" s="42">
        <f>IF(DAY(Aug_sön1)=1,Aug_sön1+31,Aug_sön1+38)</f>
        <v>41157</v>
      </c>
      <c r="H286" s="35"/>
      <c r="I286" s="42">
        <f>IF(DAY(Aug_sön1)=1,Aug_sön1+32,Aug_sön1+39)</f>
        <v>41158</v>
      </c>
      <c r="J286" s="35"/>
      <c r="K286" s="42">
        <f>IF(DAY(Aug_sön1)=1,Aug_sön1+33,Aug_sön1+40)</f>
        <v>41159</v>
      </c>
      <c r="L286" s="35"/>
      <c r="M286" s="42">
        <f>IF(DAY(Aug_sön1)=1,Aug_sön1+34,Aug_sön1+41)</f>
        <v>41160</v>
      </c>
      <c r="N286" s="35"/>
      <c r="O286" s="42">
        <f>IF(DAY(Aug_sön1)=1,Aug_sön1+35,Aug_sön1+42)</f>
        <v>41161</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TEXT(DATE(Kalenderår,9,1),"MMMM")</f>
        <v>september</v>
      </c>
      <c r="B290" s="74"/>
      <c r="C290" s="74"/>
      <c r="D290" s="74"/>
      <c r="E290" s="74"/>
      <c r="F290" s="74"/>
      <c r="G290" s="74"/>
      <c r="H290" s="13"/>
      <c r="I290" s="4"/>
      <c r="J290" s="4"/>
      <c r="L290" s="72">
        <f>Kalenderår</f>
        <v>2012</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IF(DAY(Sep_sön1)=1,Sep_sön1-6,Sep_sön1+1)</f>
        <v>41148</v>
      </c>
      <c r="D307" s="31"/>
      <c r="E307" s="24">
        <f>IF(DAY(Sep_sön1)=1,Sep_sön1-5,Sep_sön1+2)</f>
        <v>41149</v>
      </c>
      <c r="F307" s="31"/>
      <c r="G307" s="24">
        <f>IF(DAY(Sep_sön1)=1,Sep_sön1-4,Sep_sön1+3)</f>
        <v>41150</v>
      </c>
      <c r="H307" s="31"/>
      <c r="I307" s="24">
        <f>IF(DAY(Sep_sön1)=1,Sep_sön1-3,Sep_sön1+4)</f>
        <v>41151</v>
      </c>
      <c r="J307" s="31"/>
      <c r="K307" s="24">
        <f>IF(DAY(Sep_sön1)=1,Sep_sön1-2,Sep_sön1+5)</f>
        <v>41152</v>
      </c>
      <c r="L307" s="31"/>
      <c r="M307" s="24">
        <f>IF(DAY(Sep_sön1)=1,Sep_sön1-1,Sep_sön1+6)</f>
        <v>41153</v>
      </c>
      <c r="N307" s="31"/>
      <c r="O307" s="24">
        <f>IF(DAY(Sep_sön1)=1,Sep_sön1,Sep_sön1+7)</f>
        <v>41154</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IF(DAY(Sep_sön1)=1,Sep_sön1+1,Sep_sön1+8)</f>
        <v>41155</v>
      </c>
      <c r="D310" s="31"/>
      <c r="E310" s="24">
        <f>IF(DAY(Sep_sön1)=1,Sep_sön1+2,Sep_sön1+9)</f>
        <v>41156</v>
      </c>
      <c r="F310" s="31"/>
      <c r="G310" s="24">
        <f>IF(DAY(Sep_sön1)=1,Sep_sön1+3,Sep_sön1+10)</f>
        <v>41157</v>
      </c>
      <c r="H310" s="31"/>
      <c r="I310" s="24">
        <f>IF(DAY(Sep_sön1)=1,Sep_sön1+4,Sep_sön1+11)</f>
        <v>41158</v>
      </c>
      <c r="J310" s="31"/>
      <c r="K310" s="24">
        <f>IF(DAY(Sep_sön1)=1,Sep_sön1+5,Sep_sön1+12)</f>
        <v>41159</v>
      </c>
      <c r="L310" s="31"/>
      <c r="M310" s="24">
        <f>IF(DAY(Sep_sön1)=1,Sep_sön1+6,Sep_sön1+13)</f>
        <v>41160</v>
      </c>
      <c r="N310" s="31"/>
      <c r="O310" s="24">
        <f>IF(DAY(Sep_sön1)=1,Sep_sön1+7,Sep_sön1+14)</f>
        <v>41161</v>
      </c>
    </row>
    <row r="311" spans="1:22" s="15" customFormat="1" ht="55.5" customHeight="1" x14ac:dyDescent="0.25">
      <c r="A311" s="6"/>
      <c r="B311" s="78"/>
      <c r="C311" s="79"/>
      <c r="D311" s="79"/>
      <c r="E311" s="79"/>
      <c r="F311" s="79"/>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IF(DAY(Sep_sön1)=1,Sep_sön1+8,Sep_sön1+15)</f>
        <v>41162</v>
      </c>
      <c r="D313" s="31"/>
      <c r="E313" s="24">
        <f>IF(DAY(Sep_sön1)=1,Sep_sön1+9,Sep_sön1+16)</f>
        <v>41163</v>
      </c>
      <c r="F313" s="31"/>
      <c r="G313" s="24">
        <f>IF(DAY(Sep_sön1)=1,Sep_sön1+10,Sep_sön1+17)</f>
        <v>41164</v>
      </c>
      <c r="H313" s="31"/>
      <c r="I313" s="24">
        <f>IF(DAY(Sep_sön1)=1,Sep_sön1+11,Sep_sön1+18)</f>
        <v>41165</v>
      </c>
      <c r="J313" s="31"/>
      <c r="K313" s="24">
        <f>IF(DAY(Sep_sön1)=1,Sep_sön1+12,Sep_sön1+19)</f>
        <v>41166</v>
      </c>
      <c r="L313" s="31"/>
      <c r="M313" s="24">
        <f>IF(DAY(Sep_sön1)=1,Sep_sön1+13,Sep_sön1+20)</f>
        <v>41167</v>
      </c>
      <c r="N313" s="31"/>
      <c r="O313" s="24">
        <f>IF(DAY(Sep_sön1)=1,Sep_sön1+14,Sep_sön1+21)</f>
        <v>41168</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IF(DAY(Sep_sön1)=1,Sep_sön1+15,Sep_sön1+22)</f>
        <v>41169</v>
      </c>
      <c r="D316" s="31"/>
      <c r="E316" s="24">
        <f>IF(DAY(Sep_sön1)=1,Sep_sön1+16,Sep_sön1+23)</f>
        <v>41170</v>
      </c>
      <c r="F316" s="31"/>
      <c r="G316" s="24">
        <f>IF(DAY(Sep_sön1)=1,Sep_sön1+17,Sep_sön1+24)</f>
        <v>41171</v>
      </c>
      <c r="H316" s="31"/>
      <c r="I316" s="24">
        <f>IF(DAY(Sep_sön1)=1,Sep_sön1+18,Sep_sön1+25)</f>
        <v>41172</v>
      </c>
      <c r="J316" s="31"/>
      <c r="K316" s="24">
        <f>IF(DAY(Sep_sön1)=1,Sep_sön1+19,Sep_sön1+26)</f>
        <v>41173</v>
      </c>
      <c r="L316" s="31"/>
      <c r="M316" s="24">
        <f>IF(DAY(Sep_sön1)=1,Sep_sön1+20,Sep_sön1+27)</f>
        <v>41174</v>
      </c>
      <c r="N316" s="31"/>
      <c r="O316" s="24">
        <f>IF(DAY(Sep_sön1)=1,Sep_sön1+21,Sep_sön1+28)</f>
        <v>41175</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IF(DAY(Sep_sön1)=1,Sep_sön1+22,Sep_sön1+29)</f>
        <v>41176</v>
      </c>
      <c r="D319" s="31"/>
      <c r="E319" s="24">
        <f>IF(DAY(Sep_sön1)=1,Sep_sön1+23,Sep_sön1+30)</f>
        <v>41177</v>
      </c>
      <c r="F319" s="31"/>
      <c r="G319" s="24">
        <f>IF(DAY(Sep_sön1)=1,Sep_sön1+24,Sep_sön1+31)</f>
        <v>41178</v>
      </c>
      <c r="H319" s="31"/>
      <c r="I319" s="24">
        <f>IF(DAY(Sep_sön1)=1,Sep_sön1+25,Sep_sön1+32)</f>
        <v>41179</v>
      </c>
      <c r="J319" s="31"/>
      <c r="K319" s="24">
        <f>IF(DAY(Sep_sön1)=1,Sep_sön1+26,Sep_sön1+33)</f>
        <v>41180</v>
      </c>
      <c r="L319" s="31"/>
      <c r="M319" s="24">
        <f>IF(DAY(Sep_sön1)=1,Sep_sön1+27,Sep_sön1+34)</f>
        <v>41181</v>
      </c>
      <c r="N319" s="31"/>
      <c r="O319" s="24">
        <f>IF(DAY(Sep_sön1)=1,Sep_sön1+28,Sep_sön1+35)</f>
        <v>41182</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IF(DAY(Sep_sön1)=1,Sep_sön1+29,Sep_sön1+36)</f>
        <v>41183</v>
      </c>
      <c r="D322" s="31"/>
      <c r="E322" s="24">
        <f>IF(DAY(Sep_sön1)=1,Sep_sön1+30,Sep_sön1+37)</f>
        <v>41184</v>
      </c>
      <c r="F322" s="31"/>
      <c r="G322" s="24">
        <f>IF(DAY(Sep_sön1)=1,Sep_sön1+31,Sep_sön1+38)</f>
        <v>41185</v>
      </c>
      <c r="H322" s="31"/>
      <c r="I322" s="24">
        <f>IF(DAY(Sep_sön1)=1,Sep_sön1+32,Sep_sön1+39)</f>
        <v>41186</v>
      </c>
      <c r="J322" s="31"/>
      <c r="K322" s="24">
        <f>IF(DAY(Sep_sön1)=1,Sep_sön1+33,Sep_sön1+40)</f>
        <v>41187</v>
      </c>
      <c r="L322" s="31"/>
      <c r="M322" s="24">
        <f>IF(DAY(Sep_sön1)=1,Sep_sön1+34,Sep_sön1+41)</f>
        <v>41188</v>
      </c>
      <c r="N322" s="31"/>
      <c r="O322" s="24">
        <f>IF(DAY(Sep_sön1)=1,Sep_sön1+35,Sep_sön1+42)</f>
        <v>41189</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TEXT(DATE(Kalenderår,10,1),"MMMM")</f>
        <v>oktober</v>
      </c>
      <c r="B326" s="74"/>
      <c r="C326" s="74"/>
      <c r="D326" s="74"/>
      <c r="E326" s="74"/>
      <c r="F326" s="74"/>
      <c r="G326" s="74"/>
      <c r="H326" s="13"/>
      <c r="I326" s="4"/>
      <c r="J326" s="4"/>
      <c r="L326" s="72">
        <f>Kalenderår</f>
        <v>2012</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IF(DAY(Okt_sön1)=1,Okt_sön1-6,Okt_sön1+1)</f>
        <v>41183</v>
      </c>
      <c r="D343" s="31"/>
      <c r="E343" s="24">
        <f>IF(DAY(Okt_sön1)=1,Okt_sön1-5,Okt_sön1+2)</f>
        <v>41184</v>
      </c>
      <c r="F343" s="31"/>
      <c r="G343" s="24">
        <f>IF(DAY(Okt_sön1)=1,Okt_sön1-4,Okt_sön1+3)</f>
        <v>41185</v>
      </c>
      <c r="H343" s="31"/>
      <c r="I343" s="24">
        <f>IF(DAY(Okt_sön1)=1,Okt_sön1-3,Okt_sön1+4)</f>
        <v>41186</v>
      </c>
      <c r="J343" s="31"/>
      <c r="K343" s="24">
        <f>IF(DAY(Okt_sön1)=1,Okt_sön1-2,Okt_sön1+5)</f>
        <v>41187</v>
      </c>
      <c r="L343" s="31"/>
      <c r="M343" s="24">
        <f>IF(DAY(Okt_sön1)=1,Okt_sön1-1,Okt_sön1+6)</f>
        <v>41188</v>
      </c>
      <c r="N343" s="31"/>
      <c r="O343" s="24">
        <f>IF(DAY(Okt_sön1)=1,Okt_sön1,Okt_sön1+7)</f>
        <v>41189</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IF(DAY(Okt_sön1)=1,Okt_sön1+1,Okt_sön1+8)</f>
        <v>41190</v>
      </c>
      <c r="D346" s="31"/>
      <c r="E346" s="24">
        <f>IF(DAY(Okt_sön1)=1,Okt_sön1+2,Okt_sön1+9)</f>
        <v>41191</v>
      </c>
      <c r="F346" s="31"/>
      <c r="G346" s="24">
        <f>IF(DAY(Okt_sön1)=1,Okt_sön1+3,Okt_sön1+10)</f>
        <v>41192</v>
      </c>
      <c r="H346" s="31"/>
      <c r="I346" s="24">
        <f>IF(DAY(Okt_sön1)=1,Okt_sön1+4,Okt_sön1+11)</f>
        <v>41193</v>
      </c>
      <c r="J346" s="31"/>
      <c r="K346" s="24">
        <f>IF(DAY(Okt_sön1)=1,Okt_sön1+5,Okt_sön1+12)</f>
        <v>41194</v>
      </c>
      <c r="L346" s="31"/>
      <c r="M346" s="24">
        <f>IF(DAY(Okt_sön1)=1,Okt_sön1+6,Okt_sön1+13)</f>
        <v>41195</v>
      </c>
      <c r="N346" s="31"/>
      <c r="O346" s="24">
        <f>IF(DAY(Okt_sön1)=1,Okt_sön1+7,Okt_sön1+14)</f>
        <v>41196</v>
      </c>
    </row>
    <row r="347" spans="1:22" s="15" customFormat="1" ht="55.5" customHeight="1" x14ac:dyDescent="0.25">
      <c r="A347" s="6"/>
      <c r="B347" s="78"/>
      <c r="C347" s="79"/>
      <c r="D347" s="79"/>
      <c r="E347" s="79"/>
      <c r="F347" s="79"/>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IF(DAY(Okt_sön1)=1,Okt_sön1+8,Okt_sön1+15)</f>
        <v>41197</v>
      </c>
      <c r="D349" s="31"/>
      <c r="E349" s="24">
        <f>IF(DAY(Okt_sön1)=1,Okt_sön1+9,Okt_sön1+16)</f>
        <v>41198</v>
      </c>
      <c r="F349" s="31"/>
      <c r="G349" s="24">
        <f>IF(DAY(Okt_sön1)=1,Okt_sön1+10,Okt_sön1+17)</f>
        <v>41199</v>
      </c>
      <c r="H349" s="31"/>
      <c r="I349" s="24">
        <f>IF(DAY(Okt_sön1)=1,Okt_sön1+11,Okt_sön1+18)</f>
        <v>41200</v>
      </c>
      <c r="J349" s="31"/>
      <c r="K349" s="24">
        <f>IF(DAY(Okt_sön1)=1,Okt_sön1+12,Okt_sön1+19)</f>
        <v>41201</v>
      </c>
      <c r="L349" s="31"/>
      <c r="M349" s="24">
        <f>IF(DAY(Okt_sön1)=1,Okt_sön1+13,Okt_sön1+20)</f>
        <v>41202</v>
      </c>
      <c r="N349" s="31"/>
      <c r="O349" s="24">
        <f>IF(DAY(Okt_sön1)=1,Okt_sön1+14,Okt_sön1+21)</f>
        <v>41203</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IF(DAY(Okt_sön1)=1,Okt_sön1+15,Okt_sön1+22)</f>
        <v>41204</v>
      </c>
      <c r="D352" s="31"/>
      <c r="E352" s="24">
        <f>IF(DAY(Okt_sön1)=1,Okt_sön1+16,Okt_sön1+23)</f>
        <v>41205</v>
      </c>
      <c r="F352" s="31"/>
      <c r="G352" s="24">
        <f>IF(DAY(Okt_sön1)=1,Okt_sön1+17,Okt_sön1+24)</f>
        <v>41206</v>
      </c>
      <c r="H352" s="31"/>
      <c r="I352" s="24">
        <f>IF(DAY(Okt_sön1)=1,Okt_sön1+18,Okt_sön1+25)</f>
        <v>41207</v>
      </c>
      <c r="J352" s="31"/>
      <c r="K352" s="24">
        <f>IF(DAY(Okt_sön1)=1,Okt_sön1+19,Okt_sön1+26)</f>
        <v>41208</v>
      </c>
      <c r="L352" s="31"/>
      <c r="M352" s="24">
        <f>IF(DAY(Okt_sön1)=1,Okt_sön1+20,Okt_sön1+27)</f>
        <v>41209</v>
      </c>
      <c r="N352" s="31"/>
      <c r="O352" s="24">
        <f>IF(DAY(Okt_sön1)=1,Okt_sön1+21,Okt_sön1+28)</f>
        <v>41210</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IF(DAY(Okt_sön1)=1,Okt_sön1+22,Okt_sön1+29)</f>
        <v>41211</v>
      </c>
      <c r="D355" s="31"/>
      <c r="E355" s="24">
        <f>IF(DAY(Okt_sön1)=1,Okt_sön1+23,Okt_sön1+30)</f>
        <v>41212</v>
      </c>
      <c r="F355" s="31"/>
      <c r="G355" s="24">
        <f>IF(DAY(Okt_sön1)=1,Okt_sön1+24,Okt_sön1+31)</f>
        <v>41213</v>
      </c>
      <c r="H355" s="31"/>
      <c r="I355" s="24">
        <f>IF(DAY(Okt_sön1)=1,Okt_sön1+25,Okt_sön1+32)</f>
        <v>41214</v>
      </c>
      <c r="J355" s="31"/>
      <c r="K355" s="24">
        <f>IF(DAY(Okt_sön1)=1,Okt_sön1+26,Okt_sön1+33)</f>
        <v>41215</v>
      </c>
      <c r="L355" s="31"/>
      <c r="M355" s="24">
        <f>IF(DAY(Okt_sön1)=1,Okt_sön1+27,Okt_sön1+34)</f>
        <v>41216</v>
      </c>
      <c r="N355" s="31"/>
      <c r="O355" s="24">
        <f>IF(DAY(Okt_sön1)=1,Okt_sön1+28,Okt_sön1+35)</f>
        <v>41217</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IF(DAY(Okt_sön1)=1,Okt_sön1+29,Okt_sön1+36)</f>
        <v>41218</v>
      </c>
      <c r="D358" s="31"/>
      <c r="E358" s="24">
        <f>IF(DAY(Okt_sön1)=1,Okt_sön1+30,Okt_sön1+37)</f>
        <v>41219</v>
      </c>
      <c r="F358" s="31"/>
      <c r="G358" s="24">
        <f>IF(DAY(Okt_sön1)=1,Okt_sön1+31,Okt_sön1+38)</f>
        <v>41220</v>
      </c>
      <c r="H358" s="31"/>
      <c r="I358" s="24">
        <f>IF(DAY(Okt_sön1)=1,Okt_sön1+32,Okt_sön1+39)</f>
        <v>41221</v>
      </c>
      <c r="J358" s="31"/>
      <c r="K358" s="24">
        <f>IF(DAY(Okt_sön1)=1,Okt_sön1+33,Okt_sön1+40)</f>
        <v>41222</v>
      </c>
      <c r="L358" s="31"/>
      <c r="M358" s="24">
        <f>IF(DAY(Okt_sön1)=1,Okt_sön1+34,Okt_sön1+41)</f>
        <v>41223</v>
      </c>
      <c r="N358" s="31"/>
      <c r="O358" s="24">
        <f>IF(DAY(Okt_sön1)=1,Okt_sön1+35,Okt_sön1+42)</f>
        <v>41224</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TEXT(DATE(Kalenderår,11,1),"MMMM")</f>
        <v>november</v>
      </c>
      <c r="B362" s="74"/>
      <c r="C362" s="74"/>
      <c r="D362" s="74"/>
      <c r="E362" s="74"/>
      <c r="F362" s="74"/>
      <c r="G362" s="74"/>
      <c r="H362" s="13"/>
      <c r="I362" s="4"/>
      <c r="J362" s="4"/>
      <c r="L362" s="72">
        <f>Kalenderår</f>
        <v>2012</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IF(DAY(Nov_sön1)=1,Nov_sön1-6,Nov_sön1+1)</f>
        <v>41211</v>
      </c>
      <c r="D379" s="31"/>
      <c r="E379" s="24">
        <f>IF(DAY(Nov_sön1)=1,Nov_sön1-5,Nov_sön1+2)</f>
        <v>41212</v>
      </c>
      <c r="F379" s="31"/>
      <c r="G379" s="24">
        <f>IF(DAY(Nov_sön1)=1,Nov_sön1-4,Nov_sön1+3)</f>
        <v>41213</v>
      </c>
      <c r="H379" s="31"/>
      <c r="I379" s="24">
        <f>IF(DAY(Nov_sön1)=1,Nov_sön1-3,Nov_sön1+4)</f>
        <v>41214</v>
      </c>
      <c r="J379" s="31"/>
      <c r="K379" s="24">
        <f>IF(DAY(Nov_sön1)=1,Nov_sön1-2,Nov_sön1+5)</f>
        <v>41215</v>
      </c>
      <c r="L379" s="31"/>
      <c r="M379" s="24">
        <f>IF(DAY(Nov_sön1)=1,Nov_sön1-1,Nov_sön1+6)</f>
        <v>41216</v>
      </c>
      <c r="N379" s="31"/>
      <c r="O379" s="24">
        <f>IF(DAY(Nov_sön1)=1,Nov_sön1,Nov_sön1+7)</f>
        <v>41217</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IF(DAY(Nov_sön1)=1,Nov_sön1+1,Nov_sön1+8)</f>
        <v>41218</v>
      </c>
      <c r="D382" s="31"/>
      <c r="E382" s="24">
        <f>IF(DAY(Nov_sön1)=1,Nov_sön1+2,Nov_sön1+9)</f>
        <v>41219</v>
      </c>
      <c r="F382" s="31"/>
      <c r="G382" s="24">
        <f>IF(DAY(Nov_sön1)=1,Nov_sön1+3,Nov_sön1+10)</f>
        <v>41220</v>
      </c>
      <c r="H382" s="31"/>
      <c r="I382" s="24">
        <f>IF(DAY(Nov_sön1)=1,Nov_sön1+4,Nov_sön1+11)</f>
        <v>41221</v>
      </c>
      <c r="J382" s="31"/>
      <c r="K382" s="24">
        <f>IF(DAY(Nov_sön1)=1,Nov_sön1+5,Nov_sön1+12)</f>
        <v>41222</v>
      </c>
      <c r="L382" s="31"/>
      <c r="M382" s="24">
        <f>IF(DAY(Nov_sön1)=1,Nov_sön1+6,Nov_sön1+13)</f>
        <v>41223</v>
      </c>
      <c r="N382" s="31"/>
      <c r="O382" s="24">
        <f>IF(DAY(Nov_sön1)=1,Nov_sön1+7,Nov_sön1+14)</f>
        <v>41224</v>
      </c>
    </row>
    <row r="383" spans="1:22" s="15" customFormat="1" ht="55.5" customHeight="1" x14ac:dyDescent="0.25">
      <c r="A383" s="6"/>
      <c r="B383" s="78"/>
      <c r="C383" s="79"/>
      <c r="D383" s="79"/>
      <c r="E383" s="79"/>
      <c r="F383" s="79"/>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IF(DAY(Nov_sön1)=1,Nov_sön1+8,Nov_sön1+15)</f>
        <v>41225</v>
      </c>
      <c r="D385" s="31"/>
      <c r="E385" s="24">
        <f>IF(DAY(Nov_sön1)=1,Nov_sön1+9,Nov_sön1+16)</f>
        <v>41226</v>
      </c>
      <c r="F385" s="31"/>
      <c r="G385" s="24">
        <f>IF(DAY(Nov_sön1)=1,Nov_sön1+10,Nov_sön1+17)</f>
        <v>41227</v>
      </c>
      <c r="H385" s="31"/>
      <c r="I385" s="24">
        <f>IF(DAY(Nov_sön1)=1,Nov_sön1+11,Nov_sön1+18)</f>
        <v>41228</v>
      </c>
      <c r="J385" s="31"/>
      <c r="K385" s="24">
        <f>IF(DAY(Nov_sön1)=1,Nov_sön1+12,Nov_sön1+19)</f>
        <v>41229</v>
      </c>
      <c r="L385" s="31"/>
      <c r="M385" s="24">
        <f>IF(DAY(Nov_sön1)=1,Nov_sön1+13,Nov_sön1+20)</f>
        <v>41230</v>
      </c>
      <c r="N385" s="31"/>
      <c r="O385" s="24">
        <f>IF(DAY(Nov_sön1)=1,Nov_sön1+14,Nov_sön1+21)</f>
        <v>41231</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IF(DAY(Nov_sön1)=1,Nov_sön1+15,Nov_sön1+22)</f>
        <v>41232</v>
      </c>
      <c r="D388" s="31"/>
      <c r="E388" s="24">
        <f>IF(DAY(Nov_sön1)=1,Nov_sön1+16,Nov_sön1+23)</f>
        <v>41233</v>
      </c>
      <c r="F388" s="31"/>
      <c r="G388" s="24">
        <f>IF(DAY(Nov_sön1)=1,Nov_sön1+17,Nov_sön1+24)</f>
        <v>41234</v>
      </c>
      <c r="H388" s="31"/>
      <c r="I388" s="24">
        <f>IF(DAY(Nov_sön1)=1,Nov_sön1+18,Nov_sön1+25)</f>
        <v>41235</v>
      </c>
      <c r="J388" s="31"/>
      <c r="K388" s="24">
        <f>IF(DAY(Nov_sön1)=1,Nov_sön1+19,Nov_sön1+26)</f>
        <v>41236</v>
      </c>
      <c r="L388" s="31"/>
      <c r="M388" s="24">
        <f>IF(DAY(Nov_sön1)=1,Nov_sön1+20,Nov_sön1+27)</f>
        <v>41237</v>
      </c>
      <c r="N388" s="31"/>
      <c r="O388" s="24">
        <f>IF(DAY(Nov_sön1)=1,Nov_sön1+21,Nov_sön1+28)</f>
        <v>41238</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IF(DAY(Nov_sön1)=1,Nov_sön1+22,Nov_sön1+29)</f>
        <v>41239</v>
      </c>
      <c r="D391" s="31"/>
      <c r="E391" s="24">
        <f>IF(DAY(Nov_sön1)=1,Nov_sön1+23,Nov_sön1+30)</f>
        <v>41240</v>
      </c>
      <c r="F391" s="31"/>
      <c r="G391" s="24">
        <f>IF(DAY(Nov_sön1)=1,Nov_sön1+24,Nov_sön1+31)</f>
        <v>41241</v>
      </c>
      <c r="H391" s="31"/>
      <c r="I391" s="24">
        <f>IF(DAY(Nov_sön1)=1,Nov_sön1+25,Nov_sön1+32)</f>
        <v>41242</v>
      </c>
      <c r="J391" s="31"/>
      <c r="K391" s="24">
        <f>IF(DAY(Nov_sön1)=1,Nov_sön1+26,Nov_sön1+33)</f>
        <v>41243</v>
      </c>
      <c r="L391" s="31"/>
      <c r="M391" s="24">
        <f>IF(DAY(Nov_sön1)=1,Nov_sön1+27,Nov_sön1+34)</f>
        <v>41244</v>
      </c>
      <c r="N391" s="31"/>
      <c r="O391" s="24">
        <f>IF(DAY(Nov_sön1)=1,Nov_sön1+28,Nov_sön1+35)</f>
        <v>41245</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IF(DAY(Nov_sön1)=1,Nov_sön1+29,Nov_sön1+36)</f>
        <v>41246</v>
      </c>
      <c r="D394" s="31"/>
      <c r="E394" s="24">
        <f>IF(DAY(Nov_sön1)=1,Nov_sön1+30,Nov_sön1+37)</f>
        <v>41247</v>
      </c>
      <c r="F394" s="31"/>
      <c r="G394" s="24">
        <f>IF(DAY(Nov_sön1)=1,Nov_sön1+31,Nov_sön1+38)</f>
        <v>41248</v>
      </c>
      <c r="H394" s="31"/>
      <c r="I394" s="24">
        <f>IF(DAY(Nov_sön1)=1,Nov_sön1+32,Nov_sön1+39)</f>
        <v>41249</v>
      </c>
      <c r="J394" s="31"/>
      <c r="K394" s="24">
        <f>IF(DAY(Nov_sön1)=1,Nov_sön1+33,Nov_sön1+40)</f>
        <v>41250</v>
      </c>
      <c r="L394" s="31"/>
      <c r="M394" s="24">
        <f>IF(DAY(Nov_sön1)=1,Nov_sön1+34,Nov_sön1+41)</f>
        <v>41251</v>
      </c>
      <c r="N394" s="31"/>
      <c r="O394" s="24">
        <f>IF(DAY(Nov_sön1)=1,Nov_sön1+35,Nov_sön1+42)</f>
        <v>41252</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TEXT(DATE(Kalenderår,12,1),"MMMM")</f>
        <v>december</v>
      </c>
      <c r="B398" s="52"/>
      <c r="C398" s="52"/>
      <c r="D398" s="52"/>
      <c r="E398" s="52"/>
      <c r="F398" s="52"/>
      <c r="G398" s="52"/>
      <c r="H398" s="13"/>
      <c r="I398" s="4"/>
      <c r="J398" s="4"/>
      <c r="L398" s="43">
        <f>Kalenderår</f>
        <v>2012</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IF(DAY(Dec_sön1)=1,Dec_sön1-6,Dec_sön1+1)</f>
        <v>41239</v>
      </c>
      <c r="D415" s="27"/>
      <c r="E415" s="19">
        <f>IF(DAY(Dec_sön1)=1,Dec_sön1-5,Dec_sön1+2)</f>
        <v>41240</v>
      </c>
      <c r="F415" s="27"/>
      <c r="G415" s="19">
        <f>IF(DAY(Dec_sön1)=1,Dec_sön1-4,Dec_sön1+3)</f>
        <v>41241</v>
      </c>
      <c r="H415" s="27"/>
      <c r="I415" s="19">
        <f>IF(DAY(Dec_sön1)=1,Dec_sön1-3,Dec_sön1+4)</f>
        <v>41242</v>
      </c>
      <c r="J415" s="27"/>
      <c r="K415" s="19">
        <f>IF(DAY(Dec_sön1)=1,Dec_sön1-2,Dec_sön1+5)</f>
        <v>41243</v>
      </c>
      <c r="L415" s="27"/>
      <c r="M415" s="19">
        <f>IF(DAY(Dec_sön1)=1,Dec_sön1-1,Dec_sön1+6)</f>
        <v>41244</v>
      </c>
      <c r="N415" s="27"/>
      <c r="O415" s="19">
        <f>IF(DAY(Dec_sön1)=1,Dec_sön1,Dec_sön1+7)</f>
        <v>41245</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IF(DAY(Dec_sön1)=1,Dec_sön1+1,Dec_sön1+8)</f>
        <v>41246</v>
      </c>
      <c r="D418" s="27"/>
      <c r="E418" s="19">
        <f>IF(DAY(Dec_sön1)=1,Dec_sön1+2,Dec_sön1+9)</f>
        <v>41247</v>
      </c>
      <c r="F418" s="27"/>
      <c r="G418" s="19">
        <f>IF(DAY(Dec_sön1)=1,Dec_sön1+3,Dec_sön1+10)</f>
        <v>41248</v>
      </c>
      <c r="H418" s="27"/>
      <c r="I418" s="19">
        <f>IF(DAY(Dec_sön1)=1,Dec_sön1+4,Dec_sön1+11)</f>
        <v>41249</v>
      </c>
      <c r="J418" s="27"/>
      <c r="K418" s="19">
        <f>IF(DAY(Dec_sön1)=1,Dec_sön1+5,Dec_sön1+12)</f>
        <v>41250</v>
      </c>
      <c r="L418" s="27"/>
      <c r="M418" s="19">
        <f>IF(DAY(Dec_sön1)=1,Dec_sön1+6,Dec_sön1+13)</f>
        <v>41251</v>
      </c>
      <c r="N418" s="27"/>
      <c r="O418" s="20">
        <f>IF(DAY(Dec_sön1)=1,Dec_sön1+7,Dec_sön1+14)</f>
        <v>41252</v>
      </c>
    </row>
    <row r="419" spans="1:15" s="15" customFormat="1" ht="55.5" customHeight="1" x14ac:dyDescent="0.25">
      <c r="A419" s="6"/>
      <c r="B419" s="45"/>
      <c r="C419" s="46"/>
      <c r="D419" s="46"/>
      <c r="E419" s="46"/>
      <c r="F419" s="46"/>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IF(DAY(Dec_sön1)=1,Dec_sön1+8,Dec_sön1+15)</f>
        <v>41253</v>
      </c>
      <c r="D421" s="27"/>
      <c r="E421" s="19">
        <f>IF(DAY(Dec_sön1)=1,Dec_sön1+9,Dec_sön1+16)</f>
        <v>41254</v>
      </c>
      <c r="F421" s="27"/>
      <c r="G421" s="19">
        <f>IF(DAY(Dec_sön1)=1,Dec_sön1+10,Dec_sön1+17)</f>
        <v>41255</v>
      </c>
      <c r="H421" s="27"/>
      <c r="I421" s="19">
        <f>IF(DAY(Dec_sön1)=1,Dec_sön1+11,Dec_sön1+18)</f>
        <v>41256</v>
      </c>
      <c r="J421" s="27"/>
      <c r="K421" s="19">
        <f>IF(DAY(Dec_sön1)=1,Dec_sön1+12,Dec_sön1+19)</f>
        <v>41257</v>
      </c>
      <c r="L421" s="27"/>
      <c r="M421" s="19">
        <f>IF(DAY(Dec_sön1)=1,Dec_sön1+13,Dec_sön1+20)</f>
        <v>41258</v>
      </c>
      <c r="N421" s="27"/>
      <c r="O421" s="19">
        <f>IF(DAY(Dec_sön1)=1,Dec_sön1+14,Dec_sön1+21)</f>
        <v>41259</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IF(DAY(Dec_sön1)=1,Dec_sön1+15,Dec_sön1+22)</f>
        <v>41260</v>
      </c>
      <c r="D424" s="27"/>
      <c r="E424" s="19">
        <f>IF(DAY(Dec_sön1)=1,Dec_sön1+16,Dec_sön1+23)</f>
        <v>41261</v>
      </c>
      <c r="F424" s="27"/>
      <c r="G424" s="19">
        <f>IF(DAY(Dec_sön1)=1,Dec_sön1+17,Dec_sön1+24)</f>
        <v>41262</v>
      </c>
      <c r="H424" s="27"/>
      <c r="I424" s="19">
        <f>IF(DAY(Dec_sön1)=1,Dec_sön1+18,Dec_sön1+25)</f>
        <v>41263</v>
      </c>
      <c r="J424" s="27"/>
      <c r="K424" s="19">
        <f>IF(DAY(Dec_sön1)=1,Dec_sön1+19,Dec_sön1+26)</f>
        <v>41264</v>
      </c>
      <c r="L424" s="27"/>
      <c r="M424" s="19">
        <f>IF(DAY(Dec_sön1)=1,Dec_sön1+20,Dec_sön1+27)</f>
        <v>41265</v>
      </c>
      <c r="N424" s="27"/>
      <c r="O424" s="19">
        <f>IF(DAY(Dec_sön1)=1,Dec_sön1+21,Dec_sön1+28)</f>
        <v>41266</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IF(DAY(Dec_sön1)=1,Dec_sön1+22,Dec_sön1+29)</f>
        <v>41267</v>
      </c>
      <c r="D427" s="27"/>
      <c r="E427" s="19">
        <f>IF(DAY(Dec_sön1)=1,Dec_sön1+23,Dec_sön1+30)</f>
        <v>41268</v>
      </c>
      <c r="F427" s="27"/>
      <c r="G427" s="19">
        <f>IF(DAY(Dec_sön1)=1,Dec_sön1+24,Dec_sön1+31)</f>
        <v>41269</v>
      </c>
      <c r="H427" s="27"/>
      <c r="I427" s="19">
        <f>IF(DAY(Dec_sön1)=1,Dec_sön1+25,Dec_sön1+32)</f>
        <v>41270</v>
      </c>
      <c r="J427" s="27"/>
      <c r="K427" s="19">
        <f>IF(DAY(Dec_sön1)=1,Dec_sön1+26,Dec_sön1+33)</f>
        <v>41271</v>
      </c>
      <c r="L427" s="27"/>
      <c r="M427" s="19">
        <f>IF(DAY(Dec_sön1)=1,Dec_sön1+27,Dec_sön1+34)</f>
        <v>41272</v>
      </c>
      <c r="N427" s="27"/>
      <c r="O427" s="19">
        <f>IF(DAY(Dec_sön1)=1,Dec_sön1+28,Dec_sön1+35)</f>
        <v>41273</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IF(DAY(Dec_sön1)=1,Dec_sön1+29,Dec_sön1+36)</f>
        <v>41274</v>
      </c>
      <c r="D430" s="27"/>
      <c r="E430" s="19">
        <f>IF(DAY(Dec_sön1)=1,Dec_sön1+30,Dec_sön1+37)</f>
        <v>41275</v>
      </c>
      <c r="F430" s="27"/>
      <c r="G430" s="19">
        <f>IF(DAY(Dec_sön1)=1,Dec_sön1+31,Dec_sön1+38)</f>
        <v>41276</v>
      </c>
      <c r="H430" s="27"/>
      <c r="I430" s="19">
        <f>IF(DAY(Dec_sön1)=1,Dec_sön1+32,Dec_sön1+39)</f>
        <v>41277</v>
      </c>
      <c r="J430" s="28"/>
      <c r="K430" s="19">
        <f>IF(DAY(Dec_sön1)=1,Dec_sön1+33,Dec_sön1+40)</f>
        <v>41278</v>
      </c>
      <c r="L430" s="27"/>
      <c r="M430" s="19">
        <f>IF(DAY(Dec_sön1)=1,Dec_sön1+34,Dec_sön1+41)</f>
        <v>41279</v>
      </c>
      <c r="N430" s="27"/>
      <c r="O430" s="19">
        <f>IF(DAY(Dec_sön1)=1,Dec_sön1+35,Dec_sön1+42)</f>
        <v>41280</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71"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70" priority="36">
      <formula>B20&lt;&gt;""</formula>
    </cfRule>
  </conditionalFormatting>
  <conditionalFormatting sqref="C31 E31 G31 I31 K31 M31 O31 C34 E34 G34 I34 K34 M34 O34">
    <cfRule type="expression" dxfId="69" priority="35">
      <formula>AND(DAY(C31)&gt;=1,DAY(C31)&lt;=15)</formula>
    </cfRule>
  </conditionalFormatting>
  <conditionalFormatting sqref="C55 E55 G55 I55 K55 M55 O55">
    <cfRule type="expression" dxfId="68"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6" priority="33">
      <formula>B56&lt;&gt;""</formula>
    </cfRule>
  </conditionalFormatting>
  <conditionalFormatting sqref="C67 E67 G67 I67 K67 M67 O67 C70 E70 G70 I70 K70 M70 O70">
    <cfRule type="expression" dxfId="67" priority="32">
      <formula>AND(DAY(C67)&gt;=1,DAY(C67)&lt;=15)</formula>
    </cfRule>
  </conditionalFormatting>
  <conditionalFormatting sqref="C91 E91 G91 I91 K91 M91 O91">
    <cfRule type="expression" dxfId="66"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37" priority="30">
      <formula>B92&lt;&gt;""</formula>
    </cfRule>
  </conditionalFormatting>
  <conditionalFormatting sqref="C103 E103 G103 I103 K103 M103 O103 C106 E106 G106 I106 K106 M106 O106">
    <cfRule type="expression" dxfId="65" priority="29">
      <formula>AND(DAY(C103)&gt;=1,DAY(C103)&lt;=15)</formula>
    </cfRule>
  </conditionalFormatting>
  <conditionalFormatting sqref="C127 E127 G127 I127 K127 M127 O127">
    <cfRule type="expression" dxfId="64"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38" priority="27">
      <formula>B128&lt;&gt;""</formula>
    </cfRule>
  </conditionalFormatting>
  <conditionalFormatting sqref="C139 E139 G139 I139 K139 M139 O139 C142 E142 G142 I142 K142 M142 O142">
    <cfRule type="expression" dxfId="63" priority="26">
      <formula>AND(DAY(C139)&gt;=1,DAY(C139)&lt;=15)</formula>
    </cfRule>
  </conditionalFormatting>
  <conditionalFormatting sqref="C163 E163 G163 I163 K163 M163 O163">
    <cfRule type="expression" dxfId="62"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39" priority="24">
      <formula>B164&lt;&gt;""</formula>
    </cfRule>
  </conditionalFormatting>
  <conditionalFormatting sqref="C175 E175 G175 I175 K175 M175 O175 C178 E178 G178 I178 K178 M178 O178">
    <cfRule type="expression" dxfId="61" priority="23">
      <formula>AND(DAY(C175)&gt;=1,DAY(C175)&lt;=15)</formula>
    </cfRule>
  </conditionalFormatting>
  <conditionalFormatting sqref="C199 E199 G199 I199 K199 M199 O199">
    <cfRule type="expression" dxfId="6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40" priority="21">
      <formula>B200&lt;&gt;""</formula>
    </cfRule>
  </conditionalFormatting>
  <conditionalFormatting sqref="C211 E211 G211 I211 K211 M211 O211 C214 E214 G214 I214 K214 M214 O214">
    <cfRule type="expression" dxfId="59" priority="20">
      <formula>AND(DAY(C211)&gt;=1,DAY(C211)&lt;=15)</formula>
    </cfRule>
  </conditionalFormatting>
  <conditionalFormatting sqref="C235 E235 G235 I235 K235 M235 O235">
    <cfRule type="expression" dxfId="58"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41" priority="18">
      <formula>B236&lt;&gt;""</formula>
    </cfRule>
  </conditionalFormatting>
  <conditionalFormatting sqref="C247 E247 G247 I247 K247 M247 O247 C250 E250 G250 I250 K250 M250 O250">
    <cfRule type="expression" dxfId="57" priority="17">
      <formula>AND(DAY(C247)&gt;=1,DAY(C247)&lt;=15)</formula>
    </cfRule>
  </conditionalFormatting>
  <conditionalFormatting sqref="C271 E271 G271 I271 K271 M271 O271">
    <cfRule type="expression" dxfId="56"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42" priority="15">
      <formula>B272&lt;&gt;""</formula>
    </cfRule>
  </conditionalFormatting>
  <conditionalFormatting sqref="C283 E283 G283 I283 K283 M283 O283 C286 E286 G286 I286 K286 M286 O286">
    <cfRule type="expression" dxfId="55" priority="14">
      <formula>AND(DAY(C283)&gt;=1,DAY(C283)&lt;=15)</formula>
    </cfRule>
  </conditionalFormatting>
  <conditionalFormatting sqref="C307 E307 G307 I307 K307 M307 O307">
    <cfRule type="expression" dxfId="54"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43" priority="12">
      <formula>B308&lt;&gt;""</formula>
    </cfRule>
  </conditionalFormatting>
  <conditionalFormatting sqref="C319 E319 G319 I319 K319 M319 O319 C322 E322 G322 I322 K322 M322 O322">
    <cfRule type="expression" dxfId="53" priority="11">
      <formula>AND(DAY(C319)&gt;=1,DAY(C319)&lt;=15)</formula>
    </cfRule>
  </conditionalFormatting>
  <conditionalFormatting sqref="C343 E343 G343 I343 K343 M343 O343">
    <cfRule type="expression" dxfId="52"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44" priority="9">
      <formula>B344&lt;&gt;""</formula>
    </cfRule>
  </conditionalFormatting>
  <conditionalFormatting sqref="C355 E355 G355 I355 K355 M355 O355 C358 E358 G358 I358 K358 M358 O358">
    <cfRule type="expression" dxfId="51" priority="8">
      <formula>AND(DAY(C355)&gt;=1,DAY(C355)&lt;=15)</formula>
    </cfRule>
  </conditionalFormatting>
  <conditionalFormatting sqref="C379 E379 G379 I379 K379 M379 O379">
    <cfRule type="expression" dxfId="50"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5" priority="6">
      <formula>B380&lt;&gt;""</formula>
    </cfRule>
  </conditionalFormatting>
  <conditionalFormatting sqref="C391 E391 G391 I391 K391 M391 O391 C394 E394 G394 I394 K394 M394 O394">
    <cfRule type="expression" dxfId="49" priority="5">
      <formula>AND(DAY(C391)&gt;=1,DAY(C391)&lt;=15)</formula>
    </cfRule>
  </conditionalFormatting>
  <conditionalFormatting sqref="C415 E415 G415 I415 K415 M415 O415">
    <cfRule type="expression" dxfId="48"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46" priority="3">
      <formula>B416&lt;&gt;""</formula>
    </cfRule>
  </conditionalFormatting>
  <conditionalFormatting sqref="C427 E427 G427 I427 K427 M427 O427 C430 E430 G430 I430 K430 M430 O430">
    <cfRule type="expression" dxfId="47"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Rotationsruta 1">
              <controlPr defaultSize="0" print="0" autoPict="0" altText="Rotationsrutekontroll. Använd rotationsrutan för att byta kalenderår, eller skriv in önskat årtal i cell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BE4E3BC60946534DB8314F473FCD9CA804001E6F70B81F461A41B87FD4CE9EC386B3" ma:contentTypeVersion="56" ma:contentTypeDescription="Create a new document." ma:contentTypeScope="" ma:versionID="cad036d77b1e4dc32a70e9d4d2907b7b">
  <xsd:schema xmlns:xsd="http://www.w3.org/2001/XMLSchema" xmlns:xs="http://www.w3.org/2001/XMLSchema" xmlns:p="http://schemas.microsoft.com/office/2006/metadata/properties" xmlns:ns2="296b809b-b7bc-48ce-813f-22e66fa9c53a" targetNamespace="http://schemas.microsoft.com/office/2006/metadata/properties" ma:root="true" ma:fieldsID="6f608315615542f398b2e5dd31df8ea2" ns2:_="">
    <xsd:import namespace="296b809b-b7bc-48ce-813f-22e66fa9c53a"/>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b809b-b7bc-48ce-813f-22e66fa9c53a"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67945c02-074b-4538-913f-759616645934}"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4F989717-7C53-46C1-A956-7823E48B93BE}" ma:internalName="CSXSubmissionMarket" ma:readOnly="false" ma:showField="MarketName" ma:web="296b809b-b7bc-48ce-813f-22e66fa9c53a">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0319a528-ae60-4d6c-bd69-1ff048213794}"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6FA6E668-737C-40F0-B8B7-4081245CD49F}" ma:internalName="InProjectListLookup" ma:readOnly="true" ma:showField="InProjectList"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fa4ddef7-4264-4fbb-aea4-8ba0765ba4f3}"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6FA6E668-737C-40F0-B8B7-4081245CD49F}" ma:internalName="LastCompleteVersionLookup" ma:readOnly="true" ma:showField="LastCompleteVersion"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6FA6E668-737C-40F0-B8B7-4081245CD49F}" ma:internalName="LastPreviewErrorLookup" ma:readOnly="true" ma:showField="LastPreviewError"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6FA6E668-737C-40F0-B8B7-4081245CD49F}" ma:internalName="LastPreviewResultLookup" ma:readOnly="true" ma:showField="LastPreviewResult"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6FA6E668-737C-40F0-B8B7-4081245CD49F}" ma:internalName="LastPreviewAttemptDateLookup" ma:readOnly="true" ma:showField="LastPreviewAttemptDate"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6FA6E668-737C-40F0-B8B7-4081245CD49F}" ma:internalName="LastPreviewedByLookup" ma:readOnly="true" ma:showField="LastPreviewedBy"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6FA6E668-737C-40F0-B8B7-4081245CD49F}" ma:internalName="LastPreviewTimeLookup" ma:readOnly="true" ma:showField="LastPreviewTime"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6FA6E668-737C-40F0-B8B7-4081245CD49F}" ma:internalName="LastPreviewVersionLookup" ma:readOnly="true" ma:showField="LastPreviewVersion"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6FA6E668-737C-40F0-B8B7-4081245CD49F}" ma:internalName="LastPublishErrorLookup" ma:readOnly="true" ma:showField="LastPublishError"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6FA6E668-737C-40F0-B8B7-4081245CD49F}" ma:internalName="LastPublishResultLookup" ma:readOnly="true" ma:showField="LastPublishResult"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6FA6E668-737C-40F0-B8B7-4081245CD49F}" ma:internalName="LastPublishAttemptDateLookup" ma:readOnly="true" ma:showField="LastPublishAttemptDate"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6FA6E668-737C-40F0-B8B7-4081245CD49F}" ma:internalName="LastPublishedByLookup" ma:readOnly="true" ma:showField="LastPublishedBy"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6FA6E668-737C-40F0-B8B7-4081245CD49F}" ma:internalName="LastPublishTimeLookup" ma:readOnly="true" ma:showField="LastPublishTime"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6FA6E668-737C-40F0-B8B7-4081245CD49F}" ma:internalName="LastPublishVersionLookup" ma:readOnly="true" ma:showField="LastPublishVersion"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8C6E238A-761A-41FD-BFB6-241168E6D51E}" ma:internalName="LocLastLocAttemptVersionLookup" ma:readOnly="false" ma:showField="LastLocAttemptVersion" ma:web="296b809b-b7bc-48ce-813f-22e66fa9c53a">
      <xsd:simpleType>
        <xsd:restriction base="dms:Lookup"/>
      </xsd:simpleType>
    </xsd:element>
    <xsd:element name="LocLastLocAttemptVersionTypeLookup" ma:index="71" nillable="true" ma:displayName="Loc Last Loc Attempt Version Type" ma:default="" ma:list="{8C6E238A-761A-41FD-BFB6-241168E6D51E}" ma:internalName="LocLastLocAttemptVersionTypeLookup" ma:readOnly="true" ma:showField="LastLocAttemptVersionType" ma:web="296b809b-b7bc-48ce-813f-22e66fa9c53a">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8C6E238A-761A-41FD-BFB6-241168E6D51E}" ma:internalName="LocNewPublishedVersionLookup" ma:readOnly="true" ma:showField="NewPublishedVersion" ma:web="296b809b-b7bc-48ce-813f-22e66fa9c53a">
      <xsd:simpleType>
        <xsd:restriction base="dms:Lookup"/>
      </xsd:simpleType>
    </xsd:element>
    <xsd:element name="LocOverallHandbackStatusLookup" ma:index="75" nillable="true" ma:displayName="Loc Overall Handback Status" ma:default="" ma:list="{8C6E238A-761A-41FD-BFB6-241168E6D51E}" ma:internalName="LocOverallHandbackStatusLookup" ma:readOnly="true" ma:showField="OverallHandbackStatus" ma:web="296b809b-b7bc-48ce-813f-22e66fa9c53a">
      <xsd:simpleType>
        <xsd:restriction base="dms:Lookup"/>
      </xsd:simpleType>
    </xsd:element>
    <xsd:element name="LocOverallLocStatusLookup" ma:index="76" nillable="true" ma:displayName="Loc Overall Localize Status" ma:default="" ma:list="{8C6E238A-761A-41FD-BFB6-241168E6D51E}" ma:internalName="LocOverallLocStatusLookup" ma:readOnly="true" ma:showField="OverallLocStatus" ma:web="296b809b-b7bc-48ce-813f-22e66fa9c53a">
      <xsd:simpleType>
        <xsd:restriction base="dms:Lookup"/>
      </xsd:simpleType>
    </xsd:element>
    <xsd:element name="LocOverallPreviewStatusLookup" ma:index="77" nillable="true" ma:displayName="Loc Overall Preview Status" ma:default="" ma:list="{8C6E238A-761A-41FD-BFB6-241168E6D51E}" ma:internalName="LocOverallPreviewStatusLookup" ma:readOnly="true" ma:showField="OverallPreviewStatus" ma:web="296b809b-b7bc-48ce-813f-22e66fa9c53a">
      <xsd:simpleType>
        <xsd:restriction base="dms:Lookup"/>
      </xsd:simpleType>
    </xsd:element>
    <xsd:element name="LocOverallPublishStatusLookup" ma:index="78" nillable="true" ma:displayName="Loc Overall Publish Status" ma:default="" ma:list="{8C6E238A-761A-41FD-BFB6-241168E6D51E}" ma:internalName="LocOverallPublishStatusLookup" ma:readOnly="true" ma:showField="OverallPublishStatus" ma:web="296b809b-b7bc-48ce-813f-22e66fa9c53a">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8C6E238A-761A-41FD-BFB6-241168E6D51E}" ma:internalName="LocProcessedForHandoffsLookup" ma:readOnly="true" ma:showField="ProcessedForHandoffs" ma:web="296b809b-b7bc-48ce-813f-22e66fa9c53a">
      <xsd:simpleType>
        <xsd:restriction base="dms:Lookup"/>
      </xsd:simpleType>
    </xsd:element>
    <xsd:element name="LocProcessedForMarketsLookup" ma:index="81" nillable="true" ma:displayName="Loc Processed For Markets" ma:default="" ma:list="{8C6E238A-761A-41FD-BFB6-241168E6D51E}" ma:internalName="LocProcessedForMarketsLookup" ma:readOnly="true" ma:showField="ProcessedForMarkets" ma:web="296b809b-b7bc-48ce-813f-22e66fa9c53a">
      <xsd:simpleType>
        <xsd:restriction base="dms:Lookup"/>
      </xsd:simpleType>
    </xsd:element>
    <xsd:element name="LocPublishedDependentAssetsLookup" ma:index="82" nillable="true" ma:displayName="Loc Published Dependent Assets" ma:default="" ma:list="{8C6E238A-761A-41FD-BFB6-241168E6D51E}" ma:internalName="LocPublishedDependentAssetsLookup" ma:readOnly="true" ma:showField="PublishedDependentAssets" ma:web="296b809b-b7bc-48ce-813f-22e66fa9c53a">
      <xsd:simpleType>
        <xsd:restriction base="dms:Lookup"/>
      </xsd:simpleType>
    </xsd:element>
    <xsd:element name="LocPublishedLinkedAssetsLookup" ma:index="83" nillable="true" ma:displayName="Loc Published Linked Assets" ma:default="" ma:list="{8C6E238A-761A-41FD-BFB6-241168E6D51E}" ma:internalName="LocPublishedLinkedAssetsLookup" ma:readOnly="true" ma:showField="PublishedLinkedAssets" ma:web="296b809b-b7bc-48ce-813f-22e66fa9c53a">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b86f894d-4f85-40c9-a149-c2887cae0da5}"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4F989717-7C53-46C1-A956-7823E48B93BE}" ma:internalName="Markets" ma:readOnly="false" ma:showField="MarketName"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6FA6E668-737C-40F0-B8B7-4081245CD49F}" ma:internalName="NumOfRatingsLookup" ma:readOnly="true" ma:showField="NumOfRatings"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6FA6E668-737C-40F0-B8B7-4081245CD49F}" ma:internalName="PublishStatusLookup" ma:readOnly="false" ma:showField="PublishStatus"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e2fc0d3e-8032-4897-b5dc-20882a9ecf89}"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d17e6943-aea1-4c24-95da-0ac656704bf7}" ma:internalName="TaxCatchAll" ma:showField="CatchAllData"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d17e6943-aea1-4c24-95da-0ac656704bf7}" ma:internalName="TaxCatchAllLabel" ma:readOnly="true" ma:showField="CatchAllDataLabel" ma:web="296b809b-b7bc-48ce-813f-22e66fa9c53a">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Description xmlns="296b809b-b7bc-48ce-813f-22e66fa9c53a" xsi:nil="true"/>
    <AssetExpire xmlns="296b809b-b7bc-48ce-813f-22e66fa9c53a">2029-01-01T08:00:00+00:00</AssetExpire>
    <CampaignTagsTaxHTField0 xmlns="296b809b-b7bc-48ce-813f-22e66fa9c53a">
      <Terms xmlns="http://schemas.microsoft.com/office/infopath/2007/PartnerControls"/>
    </CampaignTagsTaxHTField0>
    <IntlLangReviewDate xmlns="296b809b-b7bc-48ce-813f-22e66fa9c53a" xsi:nil="true"/>
    <TPFriendlyName xmlns="296b809b-b7bc-48ce-813f-22e66fa9c53a" xsi:nil="true"/>
    <IntlLangReview xmlns="296b809b-b7bc-48ce-813f-22e66fa9c53a">false</IntlLangReview>
    <LocLastLocAttemptVersionLookup xmlns="296b809b-b7bc-48ce-813f-22e66fa9c53a">848670</LocLastLocAttemptVersionLookup>
    <PolicheckWords xmlns="296b809b-b7bc-48ce-813f-22e66fa9c53a" xsi:nil="true"/>
    <SubmitterId xmlns="296b809b-b7bc-48ce-813f-22e66fa9c53a" xsi:nil="true"/>
    <AcquiredFrom xmlns="296b809b-b7bc-48ce-813f-22e66fa9c53a">Internal MS</AcquiredFrom>
    <EditorialStatus xmlns="296b809b-b7bc-48ce-813f-22e66fa9c53a">Complete</EditorialStatus>
    <Markets xmlns="296b809b-b7bc-48ce-813f-22e66fa9c53a"/>
    <OriginAsset xmlns="296b809b-b7bc-48ce-813f-22e66fa9c53a" xsi:nil="true"/>
    <AssetStart xmlns="296b809b-b7bc-48ce-813f-22e66fa9c53a">2012-07-27T02:43:00+00:00</AssetStart>
    <FriendlyTitle xmlns="296b809b-b7bc-48ce-813f-22e66fa9c53a" xsi:nil="true"/>
    <MarketSpecific xmlns="296b809b-b7bc-48ce-813f-22e66fa9c53a">false</MarketSpecific>
    <TPNamespace xmlns="296b809b-b7bc-48ce-813f-22e66fa9c53a" xsi:nil="true"/>
    <PublishStatusLookup xmlns="296b809b-b7bc-48ce-813f-22e66fa9c53a">
      <Value>384975</Value>
    </PublishStatusLookup>
    <APAuthor xmlns="296b809b-b7bc-48ce-813f-22e66fa9c53a">
      <UserInfo>
        <DisplayName>REDMOND\v-sa</DisplayName>
        <AccountId>2467</AccountId>
        <AccountType/>
      </UserInfo>
    </APAuthor>
    <TPCommandLine xmlns="296b809b-b7bc-48ce-813f-22e66fa9c53a" xsi:nil="true"/>
    <IntlLangReviewer xmlns="296b809b-b7bc-48ce-813f-22e66fa9c53a" xsi:nil="true"/>
    <OpenTemplate xmlns="296b809b-b7bc-48ce-813f-22e66fa9c53a">true</OpenTemplate>
    <CSXSubmissionDate xmlns="296b809b-b7bc-48ce-813f-22e66fa9c53a" xsi:nil="true"/>
    <TaxCatchAll xmlns="296b809b-b7bc-48ce-813f-22e66fa9c53a"/>
    <Manager xmlns="296b809b-b7bc-48ce-813f-22e66fa9c53a" xsi:nil="true"/>
    <NumericId xmlns="296b809b-b7bc-48ce-813f-22e66fa9c53a" xsi:nil="true"/>
    <ParentAssetId xmlns="296b809b-b7bc-48ce-813f-22e66fa9c53a" xsi:nil="true"/>
    <OriginalSourceMarket xmlns="296b809b-b7bc-48ce-813f-22e66fa9c53a">english</OriginalSourceMarket>
    <ApprovalStatus xmlns="296b809b-b7bc-48ce-813f-22e66fa9c53a">InProgress</ApprovalStatus>
    <TPComponent xmlns="296b809b-b7bc-48ce-813f-22e66fa9c53a" xsi:nil="true"/>
    <EditorialTags xmlns="296b809b-b7bc-48ce-813f-22e66fa9c53a" xsi:nil="true"/>
    <TPExecutable xmlns="296b809b-b7bc-48ce-813f-22e66fa9c53a" xsi:nil="true"/>
    <TPLaunchHelpLink xmlns="296b809b-b7bc-48ce-813f-22e66fa9c53a" xsi:nil="true"/>
    <LocComments xmlns="296b809b-b7bc-48ce-813f-22e66fa9c53a" xsi:nil="true"/>
    <LocRecommendedHandoff xmlns="296b809b-b7bc-48ce-813f-22e66fa9c53a" xsi:nil="true"/>
    <SourceTitle xmlns="296b809b-b7bc-48ce-813f-22e66fa9c53a" xsi:nil="true"/>
    <CSXUpdate xmlns="296b809b-b7bc-48ce-813f-22e66fa9c53a">false</CSXUpdate>
    <IntlLocPriority xmlns="296b809b-b7bc-48ce-813f-22e66fa9c53a" xsi:nil="true"/>
    <UAProjectedTotalWords xmlns="296b809b-b7bc-48ce-813f-22e66fa9c53a" xsi:nil="true"/>
    <AssetType xmlns="296b809b-b7bc-48ce-813f-22e66fa9c53a">TP</AssetType>
    <MachineTranslated xmlns="296b809b-b7bc-48ce-813f-22e66fa9c53a">false</MachineTranslated>
    <OutputCachingOn xmlns="296b809b-b7bc-48ce-813f-22e66fa9c53a">false</OutputCachingOn>
    <TemplateStatus xmlns="296b809b-b7bc-48ce-813f-22e66fa9c53a">Complete</TemplateStatus>
    <IsSearchable xmlns="296b809b-b7bc-48ce-813f-22e66fa9c53a">true</IsSearchable>
    <ContentItem xmlns="296b809b-b7bc-48ce-813f-22e66fa9c53a" xsi:nil="true"/>
    <HandoffToMSDN xmlns="296b809b-b7bc-48ce-813f-22e66fa9c53a" xsi:nil="true"/>
    <ShowIn xmlns="296b809b-b7bc-48ce-813f-22e66fa9c53a">Show everywhere</ShowIn>
    <ThumbnailAssetId xmlns="296b809b-b7bc-48ce-813f-22e66fa9c53a" xsi:nil="true"/>
    <UALocComments xmlns="296b809b-b7bc-48ce-813f-22e66fa9c53a" xsi:nil="true"/>
    <UALocRecommendation xmlns="296b809b-b7bc-48ce-813f-22e66fa9c53a">Localize</UALocRecommendation>
    <LastModifiedDateTime xmlns="296b809b-b7bc-48ce-813f-22e66fa9c53a" xsi:nil="true"/>
    <LegacyData xmlns="296b809b-b7bc-48ce-813f-22e66fa9c53a" xsi:nil="true"/>
    <LocManualTestRequired xmlns="296b809b-b7bc-48ce-813f-22e66fa9c53a">false</LocManualTestRequired>
    <LocMarketGroupTiers2 xmlns="296b809b-b7bc-48ce-813f-22e66fa9c53a" xsi:nil="true"/>
    <ClipArtFilename xmlns="296b809b-b7bc-48ce-813f-22e66fa9c53a" xsi:nil="true"/>
    <TPApplication xmlns="296b809b-b7bc-48ce-813f-22e66fa9c53a" xsi:nil="true"/>
    <CSXHash xmlns="296b809b-b7bc-48ce-813f-22e66fa9c53a" xsi:nil="true"/>
    <DirectSourceMarket xmlns="296b809b-b7bc-48ce-813f-22e66fa9c53a">english</DirectSourceMarket>
    <PrimaryImageGen xmlns="296b809b-b7bc-48ce-813f-22e66fa9c53a">false</PrimaryImageGen>
    <PlannedPubDate xmlns="296b809b-b7bc-48ce-813f-22e66fa9c53a" xsi:nil="true"/>
    <CSXSubmissionMarket xmlns="296b809b-b7bc-48ce-813f-22e66fa9c53a" xsi:nil="true"/>
    <Downloads xmlns="296b809b-b7bc-48ce-813f-22e66fa9c53a">0</Downloads>
    <ArtSampleDocs xmlns="296b809b-b7bc-48ce-813f-22e66fa9c53a" xsi:nil="true"/>
    <TrustLevel xmlns="296b809b-b7bc-48ce-813f-22e66fa9c53a">1 Microsoft Managed Content</TrustLevel>
    <BlockPublish xmlns="296b809b-b7bc-48ce-813f-22e66fa9c53a">false</BlockPublish>
    <TPLaunchHelpLinkType xmlns="296b809b-b7bc-48ce-813f-22e66fa9c53a">Template</TPLaunchHelpLinkType>
    <LocalizationTagsTaxHTField0 xmlns="296b809b-b7bc-48ce-813f-22e66fa9c53a">
      <Terms xmlns="http://schemas.microsoft.com/office/infopath/2007/PartnerControls"/>
    </LocalizationTagsTaxHTField0>
    <BusinessGroup xmlns="296b809b-b7bc-48ce-813f-22e66fa9c53a" xsi:nil="true"/>
    <Providers xmlns="296b809b-b7bc-48ce-813f-22e66fa9c53a" xsi:nil="true"/>
    <TemplateTemplateType xmlns="296b809b-b7bc-48ce-813f-22e66fa9c53a">Excel 2007 Default</TemplateTemplateType>
    <TimesCloned xmlns="296b809b-b7bc-48ce-813f-22e66fa9c53a" xsi:nil="true"/>
    <TPAppVersion xmlns="296b809b-b7bc-48ce-813f-22e66fa9c53a" xsi:nil="true"/>
    <VoteCount xmlns="296b809b-b7bc-48ce-813f-22e66fa9c53a" xsi:nil="true"/>
    <FeatureTagsTaxHTField0 xmlns="296b809b-b7bc-48ce-813f-22e66fa9c53a">
      <Terms xmlns="http://schemas.microsoft.com/office/infopath/2007/PartnerControls"/>
    </FeatureTagsTaxHTField0>
    <Provider xmlns="296b809b-b7bc-48ce-813f-22e66fa9c53a" xsi:nil="true"/>
    <UACurrentWords xmlns="296b809b-b7bc-48ce-813f-22e66fa9c53a" xsi:nil="true"/>
    <AssetId xmlns="296b809b-b7bc-48ce-813f-22e66fa9c53a">TP103107644</AssetId>
    <TPClientViewer xmlns="296b809b-b7bc-48ce-813f-22e66fa9c53a" xsi:nil="true"/>
    <DSATActionTaken xmlns="296b809b-b7bc-48ce-813f-22e66fa9c53a" xsi:nil="true"/>
    <APEditor xmlns="296b809b-b7bc-48ce-813f-22e66fa9c53a">
      <UserInfo>
        <DisplayName/>
        <AccountId xsi:nil="true"/>
        <AccountType/>
      </UserInfo>
    </APEditor>
    <TPInstallLocation xmlns="296b809b-b7bc-48ce-813f-22e66fa9c53a" xsi:nil="true"/>
    <OOCacheId xmlns="296b809b-b7bc-48ce-813f-22e66fa9c53a" xsi:nil="true"/>
    <IsDeleted xmlns="296b809b-b7bc-48ce-813f-22e66fa9c53a">false</IsDeleted>
    <PublishTargets xmlns="296b809b-b7bc-48ce-813f-22e66fa9c53a">OfficeOnlineVNext</PublishTargets>
    <ApprovalLog xmlns="296b809b-b7bc-48ce-813f-22e66fa9c53a" xsi:nil="true"/>
    <BugNumber xmlns="296b809b-b7bc-48ce-813f-22e66fa9c53a" xsi:nil="true"/>
    <CrawlForDependencies xmlns="296b809b-b7bc-48ce-813f-22e66fa9c53a">false</CrawlForDependencies>
    <InternalTagsTaxHTField0 xmlns="296b809b-b7bc-48ce-813f-22e66fa9c53a">
      <Terms xmlns="http://schemas.microsoft.com/office/infopath/2007/PartnerControls"/>
    </InternalTagsTaxHTField0>
    <LastHandOff xmlns="296b809b-b7bc-48ce-813f-22e66fa9c53a" xsi:nil="true"/>
    <Milestone xmlns="296b809b-b7bc-48ce-813f-22e66fa9c53a" xsi:nil="true"/>
    <OriginalRelease xmlns="296b809b-b7bc-48ce-813f-22e66fa9c53a">15</OriginalRelease>
    <RecommendationsModifier xmlns="296b809b-b7bc-48ce-813f-22e66fa9c53a" xsi:nil="true"/>
    <ScenarioTagsTaxHTField0 xmlns="296b809b-b7bc-48ce-813f-22e66fa9c53a">
      <Terms xmlns="http://schemas.microsoft.com/office/infopath/2007/PartnerControls"/>
    </ScenarioTagsTaxHTField0>
    <UANotes xmlns="296b809b-b7bc-48ce-813f-22e66fa9c53a" xsi:nil="true"/>
  </documentManagement>
</p:properties>
</file>

<file path=customXml/itemProps1.xml><?xml version="1.0" encoding="utf-8"?>
<ds:datastoreItem xmlns:ds="http://schemas.openxmlformats.org/officeDocument/2006/customXml" ds:itemID="{0BB463ED-7790-4184-B6C3-9B80D4420499}"/>
</file>

<file path=customXml/itemProps2.xml><?xml version="1.0" encoding="utf-8"?>
<ds:datastoreItem xmlns:ds="http://schemas.openxmlformats.org/officeDocument/2006/customXml" ds:itemID="{BDF672FF-3A92-44D4-89BB-5E110C3822EA}"/>
</file>

<file path=customXml/itemProps3.xml><?xml version="1.0" encoding="utf-8"?>
<ds:datastoreItem xmlns:ds="http://schemas.openxmlformats.org/officeDocument/2006/customXml" ds:itemID="{C8FA622F-CE11-425C-8C35-239FCE193AA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1</vt:i4>
      </vt:variant>
      <vt:variant>
        <vt:lpstr>Namngivna områden</vt:lpstr>
      </vt:variant>
      <vt:variant>
        <vt:i4>2</vt:i4>
      </vt:variant>
    </vt:vector>
  </HeadingPairs>
  <TitlesOfParts>
    <vt:vector size="3" baseType="lpstr">
      <vt:lpstr>Familjens årstidskalender</vt:lpstr>
      <vt:lpstr>Kalenderår</vt:lpstr>
      <vt:lpstr>'Familjens årstidskalender'!Utskriftsområde</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2012-10-03T07:35:07Z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0x010100BE4E3BC60946534DB8314F473FCD9CA804001E6F70B81F461A41B87FD4CE9EC386B3</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