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15480" windowHeight="11640"/>
  </bookViews>
  <sheets>
    <sheet name="Lånekalkylator" sheetId="1" r:id="rId1"/>
  </sheets>
  <definedNames>
    <definedName name="Första_återbetalningsdag">Lånekalkylator!$L$2</definedName>
    <definedName name="Konsoliderad_återbetalning_av_lån">Lånekalkylator!$M$20</definedName>
    <definedName name="_xlnm.Print_Area" localSheetId="0">Lånekalkylator!$A$1:$H$41</definedName>
    <definedName name="Procent_över_under">IF(Studielån[[#Totals],[Schemalagd betalning]]/Uppskattad_månadsinkomst&gt;=0.08,"ovan","Under")</definedName>
    <definedName name="Procentandel_av_inkomst">"[+Studielån[[#Totals],[Aktuell månadsbetalning]]/Uppskattad_månadsinkomst"</definedName>
    <definedName name="Procentandel_av_månadsinkomst">Studielån[[#Totals],[Aktuell månadsbetalning]]/Uppskattad_månadsinkomst</definedName>
    <definedName name="Sammanslagen_månadsbetalning">Studielån[[#Totals],[Aktuell månadsbetalning]]</definedName>
    <definedName name="Startdatum_för_lån_LIdag">IF(Första_återbetalningsdag&lt;TODAY(),TRUE,FALSE)</definedName>
    <definedName name="Uppskattad_årsinkomst">Lånekalkylator!$G$2</definedName>
    <definedName name="Uppskattad_månadsinkomst">Lånekalkylator!$M$22</definedName>
  </definedNames>
  <calcPr calcId="145621"/>
</workbook>
</file>

<file path=xl/calcChain.xml><?xml version="1.0" encoding="utf-8"?>
<calcChain xmlns="http://schemas.openxmlformats.org/spreadsheetml/2006/main">
  <c r="E17" i="1" l="1"/>
  <c r="F18" i="1"/>
  <c r="E18" i="1"/>
  <c r="L14" i="1"/>
  <c r="M14" i="1" s="1"/>
  <c r="L15" i="1"/>
  <c r="M15" i="1" s="1"/>
  <c r="L16" i="1"/>
  <c r="M16" i="1" s="1"/>
  <c r="L13" i="1"/>
  <c r="M13" i="1" s="1"/>
  <c r="K14" i="1"/>
  <c r="K15" i="1"/>
  <c r="K16" i="1"/>
  <c r="K13" i="1"/>
  <c r="K17" i="1" s="1"/>
  <c r="J14" i="1"/>
  <c r="J15" i="1"/>
  <c r="J16" i="1"/>
  <c r="J13" i="1"/>
  <c r="I14" i="1"/>
  <c r="I15" i="1"/>
  <c r="I16" i="1"/>
  <c r="I13" i="1"/>
  <c r="M20" i="1" l="1"/>
  <c r="M17" i="1"/>
  <c r="K18" i="1"/>
  <c r="L17" i="1"/>
  <c r="M18" i="1"/>
  <c r="J17" i="1"/>
  <c r="M22" i="1"/>
  <c r="M8" i="1" l="1"/>
  <c r="M7" i="1"/>
  <c r="F7" i="1"/>
  <c r="F8" i="1"/>
</calcChain>
</file>

<file path=xl/sharedStrings.xml><?xml version="1.0" encoding="utf-8"?>
<sst xmlns="http://schemas.openxmlformats.org/spreadsheetml/2006/main" count="33" uniqueCount="33">
  <si>
    <t>Lånebelopp</t>
  </si>
  <si>
    <t>Utlånare</t>
  </si>
  <si>
    <t>Lån nr.</t>
  </si>
  <si>
    <t>10998M88</t>
  </si>
  <si>
    <t>20987N87</t>
  </si>
  <si>
    <t>36785LM</t>
  </si>
  <si>
    <t>Medelvärden</t>
  </si>
  <si>
    <t>Summor</t>
  </si>
  <si>
    <t>Årlig betalning</t>
  </si>
  <si>
    <t>Sammanlagd konsoliderad återbetalning av lån:</t>
  </si>
  <si>
    <t>Årlig räntesats</t>
  </si>
  <si>
    <t>Schemalagd betalning</t>
  </si>
  <si>
    <t>765R43</t>
  </si>
  <si>
    <t>Utlånare 1</t>
  </si>
  <si>
    <t>Utlånare 2</t>
  </si>
  <si>
    <t>Utlånare 3</t>
  </si>
  <si>
    <t>Utlånare 4</t>
  </si>
  <si>
    <t>Första betalningsdag</t>
  </si>
  <si>
    <t>Sista betalningsdag</t>
  </si>
  <si>
    <t>Löptid (år)</t>
  </si>
  <si>
    <t>Sammanlagd ränta</t>
  </si>
  <si>
    <t>ALLMÄNNA LÅNEUPPGIFTER</t>
  </si>
  <si>
    <t>INFORMATION OM ÅTERBETALNING AV LÅN</t>
  </si>
  <si>
    <t>BETALNINGSUPPGIFTER</t>
  </si>
  <si>
    <t>Din sammanlagda månadsbetalning är:</t>
  </si>
  <si>
    <t>Din sammanlagda schemalagda månadsbetalning är:</t>
  </si>
  <si>
    <t>Procentandel av månadsinkomst</t>
  </si>
  <si>
    <t xml:space="preserve">  Procentandel av månadsinkomst</t>
  </si>
  <si>
    <t xml:space="preserve">STUDIELÅN </t>
  </si>
  <si>
    <t xml:space="preserve">KALKYLATOR </t>
  </si>
  <si>
    <t>Uppskattad månadsinkomst efter examen:</t>
  </si>
  <si>
    <r>
      <t xml:space="preserve"> Vi rekommenderar att dina sammanlagda månadsbetalningar för studielån </t>
    </r>
    <r>
      <rPr>
        <b/>
        <sz val="16"/>
        <color theme="6"/>
        <rFont val="Calibri"/>
        <family val="2"/>
        <scheme val="minor"/>
      </rPr>
      <t>inte överskrider 8 %</t>
    </r>
    <r>
      <rPr>
        <sz val="16"/>
        <color theme="6"/>
        <rFont val="Calibri"/>
        <family val="2"/>
        <scheme val="minor"/>
      </rPr>
      <t xml:space="preserve"> av din första årsinkomst.</t>
    </r>
  </si>
  <si>
    <t>Aktuell månadsbetalning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</si>
</sst>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yyyy\-mm\-dd;@"/>
    <numFmt numFmtId="166" formatCode="#,##0\ [$kr-41D]"/>
    <numFmt numFmtId="167" formatCode="#,##0.00\ [$kr-41D];\-#,##0.00\ [$kr-41D]"/>
    <numFmt numFmtId="168" formatCode="#,##0.00\ [$kr-41D]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30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34"/>
      <color theme="0"/>
      <name val="Calibri"/>
      <family val="2"/>
      <scheme val="major"/>
    </font>
    <font>
      <b/>
      <sz val="29"/>
      <color theme="0"/>
      <name val="Calibri"/>
      <family val="2"/>
      <scheme val="major"/>
    </font>
    <font>
      <sz val="16"/>
      <color theme="6"/>
      <name val="Calibri"/>
      <family val="2"/>
      <scheme val="minor"/>
    </font>
    <font>
      <b/>
      <sz val="16"/>
      <color theme="6"/>
      <name val="Calibri"/>
      <family val="2"/>
      <scheme val="min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39"/>
      <color theme="6"/>
      <name val="Calibri"/>
      <family val="2"/>
      <scheme val="major"/>
    </font>
    <font>
      <outline/>
      <shadow/>
      <sz val="11"/>
      <color theme="3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theme="3" tint="0.399945066682943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14" fontId="8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Alignment="1"/>
    <xf numFmtId="0" fontId="0" fillId="0" borderId="0" xfId="0" applyFill="1" applyAlignment="1">
      <alignment vertical="top"/>
    </xf>
    <xf numFmtId="10" fontId="9" fillId="0" borderId="0" xfId="2" applyNumberFormat="1" applyFont="1" applyFill="1" applyAlignment="1">
      <alignment vertical="top"/>
    </xf>
    <xf numFmtId="0" fontId="10" fillId="0" borderId="0" xfId="4" applyFont="1" applyFill="1" applyAlignment="1">
      <alignment vertical="center"/>
    </xf>
    <xf numFmtId="0" fontId="4" fillId="0" borderId="0" xfId="0" applyFont="1" applyFill="1" applyAlignment="1">
      <alignment wrapText="1"/>
    </xf>
    <xf numFmtId="164" fontId="5" fillId="0" borderId="0" xfId="4" applyNumberFormat="1" applyFont="1" applyFill="1" applyAlignment="1">
      <alignment vertical="center"/>
    </xf>
    <xf numFmtId="9" fontId="0" fillId="0" borderId="0" xfId="2" applyFont="1" applyFill="1"/>
    <xf numFmtId="0" fontId="13" fillId="0" borderId="0" xfId="0" applyFont="1" applyFill="1" applyAlignment="1">
      <alignment vertical="center"/>
    </xf>
    <xf numFmtId="0" fontId="0" fillId="0" borderId="1" xfId="0" applyFill="1" applyBorder="1"/>
    <xf numFmtId="0" fontId="3" fillId="0" borderId="1" xfId="4" applyFill="1" applyBorder="1" applyAlignment="1">
      <alignment horizontal="right"/>
    </xf>
    <xf numFmtId="0" fontId="3" fillId="0" borderId="1" xfId="4" applyFill="1" applyBorder="1" applyAlignment="1">
      <alignment horizontal="center"/>
    </xf>
    <xf numFmtId="0" fontId="9" fillId="0" borderId="0" xfId="6" applyFill="1" applyAlignment="1">
      <alignment horizontal="left" vertical="top"/>
    </xf>
    <xf numFmtId="0" fontId="9" fillId="0" borderId="0" xfId="6" applyFill="1" applyAlignment="1">
      <alignment horizontal="left"/>
    </xf>
    <xf numFmtId="0" fontId="9" fillId="0" borderId="0" xfId="6" applyFill="1" applyAlignment="1">
      <alignment horizontal="left" indent="3"/>
    </xf>
    <xf numFmtId="0" fontId="9" fillId="0" borderId="0" xfId="6" applyFill="1" applyAlignment="1">
      <alignment horizontal="left" vertical="top" indent="2"/>
    </xf>
    <xf numFmtId="0" fontId="15" fillId="0" borderId="0" xfId="4" applyFont="1" applyFill="1" applyAlignment="1">
      <alignment horizontal="right" vertical="center"/>
    </xf>
    <xf numFmtId="0" fontId="15" fillId="0" borderId="0" xfId="4" applyFont="1" applyFill="1" applyAlignment="1">
      <alignment horizontal="right"/>
    </xf>
    <xf numFmtId="0" fontId="0" fillId="0" borderId="0" xfId="0" applyFill="1" applyBorder="1"/>
    <xf numFmtId="0" fontId="3" fillId="0" borderId="0" xfId="4" applyFill="1" applyBorder="1" applyAlignment="1">
      <alignment horizontal="right"/>
    </xf>
    <xf numFmtId="0" fontId="3" fillId="0" borderId="0" xfId="4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vertical="center"/>
    </xf>
    <xf numFmtId="10" fontId="6" fillId="3" borderId="0" xfId="2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wrapText="1"/>
    </xf>
    <xf numFmtId="10" fontId="0" fillId="0" borderId="2" xfId="2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10" fontId="6" fillId="3" borderId="2" xfId="2" applyNumberFormat="1" applyFont="1" applyFill="1" applyBorder="1" applyAlignment="1">
      <alignment horizontal="center" vertical="center"/>
    </xf>
    <xf numFmtId="0" fontId="13" fillId="0" borderId="0" xfId="5" applyFont="1" applyFill="1" applyAlignment="1">
      <alignment horizontal="left" vertical="center" indent="1"/>
    </xf>
    <xf numFmtId="0" fontId="0" fillId="0" borderId="0" xfId="0" applyNumberFormat="1" applyFill="1"/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0" fontId="17" fillId="0" borderId="0" xfId="0" applyNumberFormat="1" applyFont="1" applyFill="1" applyAlignment="1">
      <alignment horizontal="left" indent="2"/>
    </xf>
    <xf numFmtId="168" fontId="0" fillId="0" borderId="0" xfId="1" applyNumberFormat="1" applyFont="1" applyFill="1" applyBorder="1" applyAlignment="1">
      <alignment horizontal="right" indent="2"/>
    </xf>
    <xf numFmtId="168" fontId="19" fillId="0" borderId="0" xfId="0" applyNumberFormat="1" applyFont="1" applyFill="1" applyBorder="1" applyAlignment="1">
      <alignment horizontal="right" vertical="center" indent="2"/>
    </xf>
    <xf numFmtId="168" fontId="6" fillId="3" borderId="0" xfId="0" applyNumberFormat="1" applyFont="1" applyFill="1" applyBorder="1" applyAlignment="1">
      <alignment horizontal="right" vertical="center" indent="2"/>
    </xf>
    <xf numFmtId="165" fontId="0" fillId="0" borderId="3" xfId="2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8" fontId="0" fillId="0" borderId="0" xfId="1" applyNumberFormat="1" applyFont="1" applyFill="1" applyBorder="1" applyAlignment="1">
      <alignment horizontal="right" indent="3"/>
    </xf>
    <xf numFmtId="168" fontId="19" fillId="0" borderId="0" xfId="0" applyNumberFormat="1" applyFont="1" applyFill="1" applyBorder="1" applyAlignment="1">
      <alignment horizontal="right" vertical="center" indent="3"/>
    </xf>
    <xf numFmtId="168" fontId="0" fillId="0" borderId="0" xfId="1" applyNumberFormat="1" applyFont="1" applyFill="1" applyBorder="1" applyAlignment="1">
      <alignment horizontal="right" indent="4"/>
    </xf>
    <xf numFmtId="168" fontId="19" fillId="0" borderId="0" xfId="0" applyNumberFormat="1" applyFont="1" applyFill="1" applyBorder="1" applyAlignment="1">
      <alignment horizontal="right" vertical="center" indent="4"/>
    </xf>
    <xf numFmtId="168" fontId="5" fillId="0" borderId="0" xfId="4" applyNumberFormat="1" applyFont="1" applyFill="1" applyAlignment="1">
      <alignment vertical="center"/>
    </xf>
    <xf numFmtId="168" fontId="17" fillId="0" borderId="0" xfId="0" applyNumberFormat="1" applyFont="1" applyFill="1" applyAlignment="1">
      <alignment horizontal="left" indent="2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 vertical="top"/>
    </xf>
    <xf numFmtId="165" fontId="18" fillId="0" borderId="0" xfId="0" applyNumberFormat="1" applyFont="1" applyFill="1" applyBorder="1" applyAlignment="1">
      <alignment horizontal="center" vertical="top"/>
    </xf>
    <xf numFmtId="0" fontId="12" fillId="2" borderId="0" xfId="3" applyFont="1" applyFill="1" applyAlignment="1">
      <alignment horizontal="center"/>
    </xf>
    <xf numFmtId="167" fontId="17" fillId="0" borderId="0" xfId="0" applyNumberFormat="1" applyFont="1" applyFill="1" applyAlignment="1">
      <alignment horizontal="left" indent="3"/>
    </xf>
    <xf numFmtId="10" fontId="17" fillId="0" borderId="0" xfId="2" applyNumberFormat="1" applyFont="1" applyFill="1" applyAlignment="1">
      <alignment horizontal="left" vertical="top" indent="3"/>
    </xf>
  </cellXfs>
  <cellStyles count="7">
    <cellStyle name="Currency" xfId="1" builtinId="4"/>
    <cellStyle name="Heading 1" xfId="5" builtinId="16" customBuiltin="1"/>
    <cellStyle name="Heading 2" xfId="6" builtinId="17" customBuiltin="1"/>
    <cellStyle name="Heading 4" xfId="4" builtinId="19"/>
    <cellStyle name="Normal" xfId="0" builtinId="0" customBuiltin="1"/>
    <cellStyle name="Percent" xfId="2" builtinId="5"/>
    <cellStyle name="Title" xfId="3" builtinId="15"/>
  </cellStyles>
  <dxfs count="27">
    <dxf>
      <font>
        <b val="0"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8" formatCode="#,##0.00\ [$kr-41D]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numFmt numFmtId="168" formatCode="#,##0.00\ [$kr-41D]"/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8" formatCode="#,##0.00\ [$kr-41D]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numFmt numFmtId="168" formatCode="#,##0.00\ [$kr-41D]"/>
      <fill>
        <patternFill patternType="none">
          <fgColor indexed="64"/>
          <bgColor auto="1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65" formatCode="yyyy\-mm\-dd;@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numFmt numFmtId="165" formatCode="yyyy\-mm\-dd;@"/>
      <fill>
        <patternFill patternType="none">
          <fgColor indexed="64"/>
          <bgColor auto="1"/>
        </patternFill>
      </fill>
      <border diagonalUp="0" diagonalDown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8" formatCode="#,##0.00\ [$kr-41D]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lor theme="6" tint="-0.24994659260841701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/>
        </bottom>
      </border>
    </dxf>
  </dxfs>
  <tableStyles count="1" defaultTableStyle="TableStyleMedium2" defaultPivotStyle="PivotStyleLight16">
    <tableStyle name="College Loan Calculator" pivot="0" count="2"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1</xdr:row>
      <xdr:rowOff>26459</xdr:rowOff>
    </xdr:from>
    <xdr:to>
      <xdr:col>5</xdr:col>
      <xdr:colOff>288662</xdr:colOff>
      <xdr:row>2</xdr:row>
      <xdr:rowOff>340784</xdr:rowOff>
    </xdr:to>
    <xdr:sp macro="" textlink="">
      <xdr:nvSpPr>
        <xdr:cNvPr id="15" name="Figur 13" descr="&quot;&quot;" title="Artwork: Right Triangle"/>
        <xdr:cNvSpPr>
          <a:spLocks noChangeAspect="1" noChangeArrowheads="1" noTextEdit="1"/>
        </xdr:cNvSpPr>
      </xdr:nvSpPr>
      <xdr:spPr bwMode="auto">
        <a:xfrm>
          <a:off x="3609975" y="407459"/>
          <a:ext cx="526787" cy="8191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809625</xdr:colOff>
      <xdr:row>1</xdr:row>
      <xdr:rowOff>111889</xdr:rowOff>
    </xdr:from>
    <xdr:to>
      <xdr:col>5</xdr:col>
      <xdr:colOff>220248</xdr:colOff>
      <xdr:row>2</xdr:row>
      <xdr:rowOff>331976</xdr:rowOff>
    </xdr:to>
    <xdr:sp macro="" textlink="">
      <xdr:nvSpPr>
        <xdr:cNvPr id="17" name="Friform 16" descr="&quot;&quot;" title="Konst: Högerpil"/>
        <xdr:cNvSpPr>
          <a:spLocks/>
        </xdr:cNvSpPr>
      </xdr:nvSpPr>
      <xdr:spPr bwMode="auto">
        <a:xfrm>
          <a:off x="3609975" y="492889"/>
          <a:ext cx="458373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20000"/>
            <a:lumOff val="8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9</xdr:col>
      <xdr:colOff>781050</xdr:colOff>
      <xdr:row>1</xdr:row>
      <xdr:rowOff>111889</xdr:rowOff>
    </xdr:from>
    <xdr:to>
      <xdr:col>9</xdr:col>
      <xdr:colOff>1235740</xdr:colOff>
      <xdr:row>2</xdr:row>
      <xdr:rowOff>331976</xdr:rowOff>
    </xdr:to>
    <xdr:sp macro="" textlink="">
      <xdr:nvSpPr>
        <xdr:cNvPr id="43" name="Friform 42" descr="&quot;&quot;" title="Konst: Högerpil"/>
        <xdr:cNvSpPr>
          <a:spLocks/>
        </xdr:cNvSpPr>
      </xdr:nvSpPr>
      <xdr:spPr bwMode="auto">
        <a:xfrm>
          <a:off x="8229600" y="492889"/>
          <a:ext cx="454690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20000"/>
            <a:lumOff val="8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5</xdr:col>
      <xdr:colOff>11651</xdr:colOff>
      <xdr:row>6</xdr:row>
      <xdr:rowOff>56093</xdr:rowOff>
    </xdr:from>
    <xdr:to>
      <xdr:col>5</xdr:col>
      <xdr:colOff>127858</xdr:colOff>
      <xdr:row>6</xdr:row>
      <xdr:rowOff>239439</xdr:rowOff>
    </xdr:to>
    <xdr:sp macro="" textlink="">
      <xdr:nvSpPr>
        <xdr:cNvPr id="58" name="Pil" descr="&quot;&quot;" title="Konst: Högerpil"/>
        <xdr:cNvSpPr>
          <a:spLocks noChangeAspect="1"/>
        </xdr:cNvSpPr>
      </xdr:nvSpPr>
      <xdr:spPr bwMode="auto">
        <a:xfrm>
          <a:off x="4040726" y="2056343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1178239</xdr:colOff>
      <xdr:row>6</xdr:row>
      <xdr:rowOff>45509</xdr:rowOff>
    </xdr:from>
    <xdr:to>
      <xdr:col>11</xdr:col>
      <xdr:colOff>1319800</xdr:colOff>
      <xdr:row>6</xdr:row>
      <xdr:rowOff>228855</xdr:rowOff>
    </xdr:to>
    <xdr:sp macro="" textlink="">
      <xdr:nvSpPr>
        <xdr:cNvPr id="59" name="Pil" descr="&quot;&quot;" title="Artwork: Right Arrow"/>
        <xdr:cNvSpPr>
          <a:spLocks noChangeAspect="1"/>
        </xdr:cNvSpPr>
      </xdr:nvSpPr>
      <xdr:spPr bwMode="auto">
        <a:xfrm>
          <a:off x="10998514" y="2045759"/>
          <a:ext cx="141561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885826</xdr:colOff>
      <xdr:row>2</xdr:row>
      <xdr:rowOff>130672</xdr:rowOff>
    </xdr:from>
    <xdr:to>
      <xdr:col>13</xdr:col>
      <xdr:colOff>28575</xdr:colOff>
      <xdr:row>2</xdr:row>
      <xdr:rowOff>381759</xdr:rowOff>
    </xdr:to>
    <xdr:sp macro="" textlink="">
      <xdr:nvSpPr>
        <xdr:cNvPr id="37" name="Text" descr="&quot;&quot;" title="Det datum då du börjar betala tillbaka lånen"/>
        <xdr:cNvSpPr txBox="1"/>
      </xdr:nvSpPr>
      <xdr:spPr>
        <a:xfrm>
          <a:off x="9744076" y="892672"/>
          <a:ext cx="2695574" cy="251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solidFill>
                <a:schemeClr val="tx2"/>
              </a:solidFill>
            </a:rPr>
            <a:t>Det datum då du börjar betala tillbaka lånen</a:t>
          </a:r>
        </a:p>
      </xdr:txBody>
    </xdr:sp>
    <xdr:clientData/>
  </xdr:twoCellAnchor>
  <xdr:twoCellAnchor>
    <xdr:from>
      <xdr:col>10</xdr:col>
      <xdr:colOff>804105</xdr:colOff>
      <xdr:row>0</xdr:row>
      <xdr:rowOff>161925</xdr:rowOff>
    </xdr:from>
    <xdr:to>
      <xdr:col>13</xdr:col>
      <xdr:colOff>101160</xdr:colOff>
      <xdr:row>2</xdr:row>
      <xdr:rowOff>472440</xdr:rowOff>
    </xdr:to>
    <xdr:sp macro="" textlink="">
      <xdr:nvSpPr>
        <xdr:cNvPr id="38" name="Ram" descr="&quot;&quot;" title="Ram, datum för återbetalning av lån (konst)"/>
        <xdr:cNvSpPr/>
      </xdr:nvSpPr>
      <xdr:spPr>
        <a:xfrm>
          <a:off x="9214680" y="352425"/>
          <a:ext cx="2697480" cy="1005840"/>
        </a:xfrm>
        <a:prstGeom prst="frame">
          <a:avLst>
            <a:gd name="adj1" fmla="val 706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933449</xdr:colOff>
      <xdr:row>2</xdr:row>
      <xdr:rowOff>130672</xdr:rowOff>
    </xdr:from>
    <xdr:to>
      <xdr:col>9</xdr:col>
      <xdr:colOff>57149</xdr:colOff>
      <xdr:row>2</xdr:row>
      <xdr:rowOff>383002</xdr:rowOff>
    </xdr:to>
    <xdr:sp macro="" textlink="">
      <xdr:nvSpPr>
        <xdr:cNvPr id="28" name="Text" descr="&quot;&quot;" title="Uppskattad lön per år efter examen"/>
        <xdr:cNvSpPr txBox="1"/>
      </xdr:nvSpPr>
      <xdr:spPr>
        <a:xfrm>
          <a:off x="4695824" y="1016497"/>
          <a:ext cx="2809875" cy="252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tx2"/>
              </a:solidFill>
            </a:rPr>
            <a:t>Uppskattad årsinkomst efter examen</a:t>
          </a:r>
        </a:p>
      </xdr:txBody>
    </xdr:sp>
    <xdr:clientData/>
  </xdr:twoCellAnchor>
  <xdr:twoCellAnchor>
    <xdr:from>
      <xdr:col>6</xdr:col>
      <xdr:colOff>247649</xdr:colOff>
      <xdr:row>0</xdr:row>
      <xdr:rowOff>164149</xdr:rowOff>
    </xdr:from>
    <xdr:to>
      <xdr:col>8</xdr:col>
      <xdr:colOff>1076324</xdr:colOff>
      <xdr:row>2</xdr:row>
      <xdr:rowOff>470217</xdr:rowOff>
    </xdr:to>
    <xdr:sp macro="" textlink="">
      <xdr:nvSpPr>
        <xdr:cNvPr id="29" name="Ram" descr="&quot;&quot;" title="Uppskattad lön per år efter examen (konst)"/>
        <xdr:cNvSpPr/>
      </xdr:nvSpPr>
      <xdr:spPr>
        <a:xfrm>
          <a:off x="5400674" y="164149"/>
          <a:ext cx="3819525" cy="1068068"/>
        </a:xfrm>
        <a:prstGeom prst="frame">
          <a:avLst>
            <a:gd name="adj1" fmla="val 7065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685800</xdr:colOff>
      <xdr:row>18</xdr:row>
      <xdr:rowOff>152401</xdr:rowOff>
    </xdr:from>
    <xdr:to>
      <xdr:col>12</xdr:col>
      <xdr:colOff>1186453</xdr:colOff>
      <xdr:row>20</xdr:row>
      <xdr:rowOff>140971</xdr:rowOff>
    </xdr:to>
    <xdr:sp macro="" textlink="Konsoliderad_återbetalning_av_lån">
      <xdr:nvSpPr>
        <xdr:cNvPr id="139" name="Belopp" descr="&quot;&quot;" title="Ram, summa för återbetalning av lån (konst)"/>
        <xdr:cNvSpPr txBox="1"/>
      </xdr:nvSpPr>
      <xdr:spPr>
        <a:xfrm>
          <a:off x="10506075" y="5305426"/>
          <a:ext cx="1796053" cy="502920"/>
        </a:xfrm>
        <a:prstGeom prst="rect">
          <a:avLst/>
        </a:prstGeom>
        <a:noFill/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97A017B-FD65-4BC6-BCA4-FA60D3E10FCD}" type="TxLink">
            <a:rPr lang="en-US" sz="1600" b="1" i="0" u="none" strike="noStrike">
              <a:solidFill>
                <a:schemeClr val="accent3"/>
              </a:solidFill>
              <a:latin typeface="Calibri"/>
              <a:cs typeface="Calibri"/>
            </a:rPr>
            <a:pPr algn="ctr"/>
            <a:t>34,901.21 kr</a:t>
          </a:fld>
          <a:endParaRPr lang="en-US" sz="1600" b="1">
            <a:solidFill>
              <a:schemeClr val="accent3"/>
            </a:solidFill>
          </a:endParaRPr>
        </a:p>
      </xdr:txBody>
    </xdr:sp>
    <xdr:clientData/>
  </xdr:twoCellAnchor>
  <xdr:twoCellAnchor editAs="oneCell">
    <xdr:from>
      <xdr:col>11</xdr:col>
      <xdr:colOff>200025</xdr:colOff>
      <xdr:row>18</xdr:row>
      <xdr:rowOff>242362</xdr:rowOff>
    </xdr:from>
    <xdr:to>
      <xdr:col>11</xdr:col>
      <xdr:colOff>428625</xdr:colOff>
      <xdr:row>20</xdr:row>
      <xdr:rowOff>29637</xdr:rowOff>
    </xdr:to>
    <xdr:sp macro="" textlink="">
      <xdr:nvSpPr>
        <xdr:cNvPr id="149" name="Pil" descr="&quot;&quot;" title="Konst: Högerpil"/>
        <xdr:cNvSpPr>
          <a:spLocks/>
        </xdr:cNvSpPr>
      </xdr:nvSpPr>
      <xdr:spPr bwMode="auto">
        <a:xfrm>
          <a:off x="9305925" y="5433487"/>
          <a:ext cx="228600" cy="301625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200025</xdr:colOff>
      <xdr:row>20</xdr:row>
      <xdr:rowOff>254040</xdr:rowOff>
    </xdr:from>
    <xdr:to>
      <xdr:col>11</xdr:col>
      <xdr:colOff>428625</xdr:colOff>
      <xdr:row>22</xdr:row>
      <xdr:rowOff>36024</xdr:rowOff>
    </xdr:to>
    <xdr:sp macro="" textlink="">
      <xdr:nvSpPr>
        <xdr:cNvPr id="151" name="Pil" descr="&quot;&quot;" title="Konst: Högerpil"/>
        <xdr:cNvSpPr>
          <a:spLocks/>
        </xdr:cNvSpPr>
      </xdr:nvSpPr>
      <xdr:spPr bwMode="auto">
        <a:xfrm>
          <a:off x="9305925" y="5959515"/>
          <a:ext cx="228600" cy="296334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685800</xdr:colOff>
      <xdr:row>20</xdr:row>
      <xdr:rowOff>142875</xdr:rowOff>
    </xdr:from>
    <xdr:to>
      <xdr:col>12</xdr:col>
      <xdr:colOff>1186617</xdr:colOff>
      <xdr:row>22</xdr:row>
      <xdr:rowOff>131445</xdr:rowOff>
    </xdr:to>
    <xdr:sp macro="" textlink="Uppskattad_månadsinkomst">
      <xdr:nvSpPr>
        <xdr:cNvPr id="140" name="Belopp" descr="&quot;&quot;" title="Ram, inkomst efter examen (konst)"/>
        <xdr:cNvSpPr txBox="1"/>
      </xdr:nvSpPr>
      <xdr:spPr>
        <a:xfrm>
          <a:off x="9791700" y="5924550"/>
          <a:ext cx="1720017" cy="502920"/>
        </a:xfrm>
        <a:prstGeom prst="rect">
          <a:avLst/>
        </a:prstGeom>
        <a:noFill/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57F5AF7-63CC-49E8-9125-668E7D4670CB}" type="TxLink">
            <a:rPr lang="en-US" sz="1600" b="1" i="0" u="none" strike="noStrike">
              <a:solidFill>
                <a:schemeClr val="accent3"/>
              </a:solidFill>
              <a:latin typeface="Calibri"/>
              <a:cs typeface="Calibri"/>
            </a:rPr>
            <a:pPr algn="ctr"/>
            <a:t>4,166.67 kr</a:t>
          </a:fld>
          <a:endParaRPr lang="en-US" sz="1600" b="1">
            <a:solidFill>
              <a:schemeClr val="accent3"/>
            </a:solidFill>
          </a:endParaRPr>
        </a:p>
      </xdr:txBody>
    </xdr:sp>
    <xdr:clientData/>
  </xdr:twoCellAnchor>
  <xdr:twoCellAnchor editAs="oneCell">
    <xdr:from>
      <xdr:col>5</xdr:col>
      <xdr:colOff>11651</xdr:colOff>
      <xdr:row>7</xdr:row>
      <xdr:rowOff>49743</xdr:rowOff>
    </xdr:from>
    <xdr:to>
      <xdr:col>5</xdr:col>
      <xdr:colOff>127858</xdr:colOff>
      <xdr:row>7</xdr:row>
      <xdr:rowOff>233089</xdr:rowOff>
    </xdr:to>
    <xdr:sp macro="" textlink="">
      <xdr:nvSpPr>
        <xdr:cNvPr id="176" name="Pil" descr="&quot;&quot;" title="Konst: Högerpil"/>
        <xdr:cNvSpPr>
          <a:spLocks noChangeAspect="1"/>
        </xdr:cNvSpPr>
      </xdr:nvSpPr>
      <xdr:spPr bwMode="auto">
        <a:xfrm>
          <a:off x="4040726" y="2307168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1178239</xdr:colOff>
      <xdr:row>7</xdr:row>
      <xdr:rowOff>39159</xdr:rowOff>
    </xdr:from>
    <xdr:to>
      <xdr:col>11</xdr:col>
      <xdr:colOff>1317684</xdr:colOff>
      <xdr:row>7</xdr:row>
      <xdr:rowOff>222505</xdr:rowOff>
    </xdr:to>
    <xdr:sp macro="" textlink="">
      <xdr:nvSpPr>
        <xdr:cNvPr id="177" name="Pil" descr="&quot;&quot;" title="Artwork: Right Arrow"/>
        <xdr:cNvSpPr>
          <a:spLocks noChangeAspect="1"/>
        </xdr:cNvSpPr>
      </xdr:nvSpPr>
      <xdr:spPr bwMode="auto">
        <a:xfrm>
          <a:off x="10998514" y="2296584"/>
          <a:ext cx="139445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14</xdr:row>
      <xdr:rowOff>19051</xdr:rowOff>
    </xdr:from>
    <xdr:to>
      <xdr:col>18</xdr:col>
      <xdr:colOff>485775</xdr:colOff>
      <xdr:row>17</xdr:row>
      <xdr:rowOff>0</xdr:rowOff>
    </xdr:to>
    <xdr:grpSp>
      <xdr:nvGrpSpPr>
        <xdr:cNvPr id="3" name="Tips för datainmatning" descr="Behöver du fler rader? Tryck på Tabb i den sista cellen i tabellen, till exempel M16." title="Tips för datainmatning"/>
        <xdr:cNvGrpSpPr/>
      </xdr:nvGrpSpPr>
      <xdr:grpSpPr>
        <a:xfrm>
          <a:off x="14849475" y="4143376"/>
          <a:ext cx="2486025" cy="752474"/>
          <a:chOff x="12477750" y="4105276"/>
          <a:chExt cx="1571625" cy="819149"/>
        </a:xfrm>
      </xdr:grpSpPr>
      <xdr:sp macro="" textlink="">
        <xdr:nvSpPr>
          <xdr:cNvPr id="2" name="Rektangel 1"/>
          <xdr:cNvSpPr/>
        </xdr:nvSpPr>
        <xdr:spPr>
          <a:xfrm>
            <a:off x="12706350" y="4105276"/>
            <a:ext cx="1343025" cy="819149"/>
          </a:xfrm>
          <a:prstGeom prst="rect">
            <a:avLst/>
          </a:prstGeom>
          <a:solidFill>
            <a:schemeClr val="tx2">
              <a:lumMod val="40000"/>
              <a:lumOff val="60000"/>
            </a:schemeClr>
          </a:solidFill>
          <a:ln w="0">
            <a:noFill/>
            <a:prstDash val="solid"/>
            <a:round/>
            <a:headEnd/>
            <a:tailEnd/>
          </a:ln>
        </xdr:spPr>
        <xdr:txBody>
          <a:bodyPr vertOverflow="clip" horzOverflow="clip" lIns="182880" rtlCol="0" anchor="ctr"/>
          <a:lstStyle/>
          <a:p>
            <a:pPr algn="l"/>
            <a:r>
              <a:rPr lang="de-DE" sz="1100">
                <a:effectLst/>
                <a:latin typeface="+mn-lt"/>
                <a:ea typeface="+mn-ea"/>
                <a:cs typeface="+mn-cs"/>
              </a:rPr>
              <a:t>Behöver du fler rader? Tryck på </a:t>
            </a:r>
            <a:r>
              <a:rPr lang="de-DE" sz="1100" b="1">
                <a:effectLst/>
                <a:latin typeface="+mn-lt"/>
                <a:ea typeface="+mn-ea"/>
                <a:cs typeface="+mn-cs"/>
              </a:rPr>
              <a:t>Tabb</a:t>
            </a:r>
            <a:r>
              <a:rPr lang="de-DE" sz="1100">
                <a:effectLst/>
                <a:latin typeface="+mn-lt"/>
                <a:ea typeface="+mn-ea"/>
                <a:cs typeface="+mn-cs"/>
              </a:rPr>
              <a:t> i den sista cellen i tabellen, till exempel M16</a:t>
            </a:r>
            <a:endParaRPr lang="en-US" sz="1100">
              <a:solidFill>
                <a:schemeClr val="tx2"/>
              </a:solidFill>
            </a:endParaRPr>
          </a:p>
        </xdr:txBody>
      </xdr:sp>
      <xdr:sp macro="" textlink="">
        <xdr:nvSpPr>
          <xdr:cNvPr id="18" name="Pil" descr="&quot;&quot;" title="Konst: Högerpil"/>
          <xdr:cNvSpPr>
            <a:spLocks/>
          </xdr:cNvSpPr>
        </xdr:nvSpPr>
        <xdr:spPr bwMode="auto">
          <a:xfrm flipH="1">
            <a:off x="12477750" y="4362451"/>
            <a:ext cx="228600" cy="301625"/>
          </a:xfrm>
          <a:custGeom>
            <a:avLst/>
            <a:gdLst>
              <a:gd name="T0" fmla="*/ 0 w 2240"/>
              <a:gd name="T1" fmla="*/ 0 h 3315"/>
              <a:gd name="T2" fmla="*/ 2240 w 2240"/>
              <a:gd name="T3" fmla="*/ 1646 h 3315"/>
              <a:gd name="T4" fmla="*/ 0 w 2240"/>
              <a:gd name="T5" fmla="*/ 3315 h 3315"/>
              <a:gd name="T6" fmla="*/ 0 w 2240"/>
              <a:gd name="T7" fmla="*/ 0 h 3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240" h="3315">
                <a:moveTo>
                  <a:pt x="0" y="0"/>
                </a:moveTo>
                <a:lnTo>
                  <a:pt x="2240" y="1646"/>
                </a:lnTo>
                <a:lnTo>
                  <a:pt x="0" y="3315"/>
                </a:lnTo>
                <a:lnTo>
                  <a:pt x="0" y="0"/>
                </a:lnTo>
                <a:close/>
              </a:path>
            </a:pathLst>
          </a:custGeom>
          <a:solidFill>
            <a:schemeClr val="tx2">
              <a:lumMod val="40000"/>
              <a:lumOff val="6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11</xdr:col>
      <xdr:colOff>1178239</xdr:colOff>
      <xdr:row>7</xdr:row>
      <xdr:rowOff>45509</xdr:rowOff>
    </xdr:from>
    <xdr:to>
      <xdr:col>11</xdr:col>
      <xdr:colOff>1319800</xdr:colOff>
      <xdr:row>7</xdr:row>
      <xdr:rowOff>228855</xdr:rowOff>
    </xdr:to>
    <xdr:sp macro="" textlink="">
      <xdr:nvSpPr>
        <xdr:cNvPr id="20" name="Pil" descr="&quot;&quot;" title="Artwork: Right Arrow"/>
        <xdr:cNvSpPr>
          <a:spLocks noChangeAspect="1"/>
        </xdr:cNvSpPr>
      </xdr:nvSpPr>
      <xdr:spPr bwMode="auto">
        <a:xfrm>
          <a:off x="10998514" y="2045759"/>
          <a:ext cx="141561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Studielån" displayName="Studielån" ref="C12:M17" totalsRowCount="1" headerRowDxfId="24" dataDxfId="23" totalsRowDxfId="22">
  <tableColumns count="11">
    <tableColumn id="1" name="Lån nr." totalsRowLabel="Summor" dataDxfId="21" totalsRowDxfId="20"/>
    <tableColumn id="3" name="Utlånare" dataDxfId="19" totalsRowDxfId="18"/>
    <tableColumn id="6" name="Lånebelopp" totalsRowFunction="sum" dataDxfId="17" totalsRowDxfId="16"/>
    <tableColumn id="7" name="Årlig räntesats" dataDxfId="15" totalsRowDxfId="14"/>
    <tableColumn id="4" name="Första betalningsdag" dataDxfId="13" totalsRowDxfId="12"/>
    <tableColumn id="9" name="Löptid (år)" dataDxfId="11" totalsRowDxfId="10"/>
    <tableColumn id="5" name="Sista betalningsdag" dataDxfId="9" totalsRowDxfId="8">
      <calculatedColumnFormula>IF(AND(Studielån[[#This Row],[Första betalningsdag]]&gt;0,Studielån[[#This Row],[Löptid (år)]]&gt;0),EDATE(Studielån[[#This Row],[Första betalningsdag]],Studielån[[#This Row],[Löptid (år)]]*12),"")</calculatedColumnFormula>
    </tableColumn>
    <tableColumn id="8" name="Aktuell månadsbetalning" totalsRowFunction="sum" dataDxfId="7" totalsRowDxfId="6">
      <calculatedColumnFormula>IF(AND(Startdatum_för_lån_LIdag,COUNT(Studielån[[#This Row],[Lånebelopp]:[Löptid (år)]])=4,Studielån[[#This Row],[Första betalningsdag]]&lt;TODAY()),PMT(Studielån[[#This Row],[Årlig räntesats]]/12,Studielån[[#This Row],[Löptid (år)]]*12,-Studielån[[#This Row],[Lånebelopp]],0,0),"")</calculatedColumnFormula>
    </tableColumn>
    <tableColumn id="13" name="Sammanlagd ränta" totalsRowFunction="sum" dataDxfId="5" totalsRowDxfId="4">
      <calculatedColumnFormula>IFERROR((Studielån[[#This Row],[Schemalagd betalning]]*(Studielån[[#This Row],[Löptid (år)]]*12))-Studielån[[#This Row],[Lånebelopp]],"")</calculatedColumnFormula>
    </tableColumn>
    <tableColumn id="11" name="Schemalagd betalning" totalsRowFunction="sum" dataDxfId="3" totalsRowDxfId="2">
      <calculatedColumnFormula>IF(COUNTA(Studielån[[#This Row],[Lånebelopp]:[Löptid (år)]])&lt;&gt;4,"",PMT(Studielån[[#This Row],[Årlig räntesats]]/12,Studielån[[#This Row],[Löptid (år)]]*12,-Studielån[[#This Row],[Lånebelopp]],0,0))</calculatedColumnFormula>
    </tableColumn>
    <tableColumn id="2" name="Årlig betalning" totalsRowFunction="sum" dataDxfId="1" totalsRowDxfId="0">
      <calculatedColumnFormula>IFERROR(Studielån[[#This Row],[Schemalagd betalning]]*12,"")</calculatedColumnFormula>
    </tableColumn>
  </tableColumns>
  <tableStyleInfo name="College Loan Calculator" showFirstColumn="0" showLastColumn="0" showRowStripes="1" showColumnStripes="0"/>
  <extLst>
    <ext xmlns:x14="http://schemas.microsoft.com/office/spreadsheetml/2009/9/main" uri="{504A1905-F514-4f6f-8877-14C23A59335A}">
      <x14:table altText="Låneuppgifter" altTextSummary="Sammanfattning av låneuppgifter för varje lån: Allmänna låneuppgifter, t.ex. Lån nr., Utlånare, Lånebelopp och Årlig räntesats, Information om återbetalning av lån, t.ex. Första betalningsdag, Löptid för lånet i år samt Betalningsuppgifter, t.ex. Aktuell betalning, Sammanlagd ränta, Schemalagd betalning och Årlig betalning. 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24"/>
  <sheetViews>
    <sheetView showGridLines="0" tabSelected="1" zoomScaleNormal="100" workbookViewId="0"/>
  </sheetViews>
  <sheetFormatPr defaultRowHeight="20.25" customHeight="1" x14ac:dyDescent="0.25"/>
  <cols>
    <col min="1" max="2" width="2.28515625" style="6" customWidth="1"/>
    <col min="3" max="3" width="19.85546875" style="6" customWidth="1"/>
    <col min="4" max="4" width="20.5703125" style="6" customWidth="1"/>
    <col min="5" max="5" width="15.7109375" style="6" customWidth="1"/>
    <col min="6" max="6" width="16.5703125" style="6" customWidth="1"/>
    <col min="7" max="7" width="27.140625" style="6" customWidth="1"/>
    <col min="8" max="8" width="17.7109375" style="6" customWidth="1"/>
    <col min="9" max="9" width="22.140625" style="6" customWidth="1"/>
    <col min="10" max="10" width="20" style="6" customWidth="1"/>
    <col min="11" max="11" width="16.5703125" style="6" customWidth="1"/>
    <col min="12" max="12" width="21.42578125" style="6" customWidth="1"/>
    <col min="13" max="13" width="19.42578125" style="6" customWidth="1"/>
    <col min="14" max="14" width="2" style="6" customWidth="1"/>
    <col min="15" max="15" width="1.5703125" style="6" customWidth="1"/>
    <col min="16" max="16384" width="9.140625" style="6"/>
  </cols>
  <sheetData>
    <row r="1" spans="1:14" ht="20.25" customHeight="1" x14ac:dyDescent="0.25">
      <c r="A1" s="38"/>
    </row>
    <row r="2" spans="1:14" ht="39.75" customHeight="1" x14ac:dyDescent="0.55000000000000004">
      <c r="B2" s="65" t="s">
        <v>28</v>
      </c>
      <c r="C2" s="65"/>
      <c r="D2" s="65"/>
      <c r="G2" s="63">
        <v>50000</v>
      </c>
      <c r="H2" s="63"/>
      <c r="I2" s="63"/>
      <c r="J2" s="7"/>
      <c r="L2" s="64">
        <v>40673</v>
      </c>
      <c r="M2" s="64"/>
    </row>
    <row r="3" spans="1:14" ht="39.75" customHeight="1" x14ac:dyDescent="0.65">
      <c r="B3" s="62" t="s">
        <v>29</v>
      </c>
      <c r="C3" s="62"/>
      <c r="D3" s="62"/>
      <c r="G3" s="63"/>
      <c r="H3" s="63"/>
      <c r="I3" s="63"/>
      <c r="J3" s="7"/>
      <c r="L3" s="64"/>
      <c r="M3" s="64"/>
    </row>
    <row r="4" spans="1:14" ht="20.25" customHeight="1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ht="25.5" customHeight="1" x14ac:dyDescent="0.25">
      <c r="B5" s="37" t="s">
        <v>31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2" customHeight="1" x14ac:dyDescent="0.25"/>
    <row r="7" spans="1:14" ht="20.25" customHeight="1" x14ac:dyDescent="0.3">
      <c r="C7" s="20" t="s">
        <v>24</v>
      </c>
      <c r="F7" s="66">
        <f ca="1">Studielån[[#Totals],[Aktuell månadsbetalning]]</f>
        <v>328.58590726058833</v>
      </c>
      <c r="G7" s="66"/>
      <c r="I7" s="21" t="s">
        <v>25</v>
      </c>
      <c r="M7" s="56">
        <f>Studielån[[#Totals],[Schemalagd betalning]]</f>
        <v>328.58590726058833</v>
      </c>
      <c r="N7" s="8"/>
    </row>
    <row r="8" spans="1:14" ht="20.25" customHeight="1" x14ac:dyDescent="0.3">
      <c r="C8" s="19" t="s">
        <v>26</v>
      </c>
      <c r="D8" s="9"/>
      <c r="F8" s="67">
        <f ca="1">Studielån[[#Totals],[Aktuell månadsbetalning]]/Uppskattad_månadsinkomst</f>
        <v>7.8860617742541189E-2</v>
      </c>
      <c r="G8" s="67"/>
      <c r="I8" s="22" t="s">
        <v>27</v>
      </c>
      <c r="M8" s="45">
        <f>Studielån[[#Totals],[Schemalagd betalning]]/Uppskattad_månadsinkomst</f>
        <v>7.8860617742541189E-2</v>
      </c>
      <c r="N8" s="10"/>
    </row>
    <row r="9" spans="1:14" ht="6.75" customHeight="1" x14ac:dyDescent="0.25">
      <c r="B9" s="16"/>
      <c r="C9" s="16"/>
      <c r="D9" s="16"/>
      <c r="E9" s="17"/>
      <c r="F9" s="18"/>
      <c r="G9" s="16"/>
      <c r="H9" s="16"/>
      <c r="I9" s="16"/>
      <c r="J9" s="16"/>
      <c r="K9" s="16"/>
      <c r="L9" s="16"/>
      <c r="M9" s="16"/>
    </row>
    <row r="10" spans="1:14" ht="20.25" customHeight="1" x14ac:dyDescent="0.25">
      <c r="B10" s="25"/>
      <c r="C10" s="25"/>
      <c r="D10" s="25"/>
      <c r="E10" s="26"/>
      <c r="F10" s="27"/>
      <c r="G10" s="25"/>
      <c r="H10" s="25"/>
      <c r="I10" s="25"/>
      <c r="J10" s="25"/>
      <c r="K10" s="25"/>
      <c r="L10" s="25"/>
      <c r="M10" s="25"/>
    </row>
    <row r="11" spans="1:14" ht="23.25" customHeight="1" x14ac:dyDescent="0.25">
      <c r="C11" s="58" t="s">
        <v>21</v>
      </c>
      <c r="D11" s="58"/>
      <c r="E11" s="58"/>
      <c r="F11" s="59"/>
      <c r="G11" s="57" t="s">
        <v>22</v>
      </c>
      <c r="H11" s="58"/>
      <c r="I11" s="59"/>
      <c r="J11" s="58" t="s">
        <v>23</v>
      </c>
      <c r="K11" s="61"/>
      <c r="L11" s="61"/>
      <c r="M11" s="61"/>
    </row>
    <row r="12" spans="1:14" ht="36" customHeight="1" x14ac:dyDescent="0.25">
      <c r="C12" s="5" t="s">
        <v>2</v>
      </c>
      <c r="D12" s="2" t="s">
        <v>1</v>
      </c>
      <c r="E12" s="3" t="s">
        <v>0</v>
      </c>
      <c r="F12" s="33" t="s">
        <v>10</v>
      </c>
      <c r="G12" s="35" t="s">
        <v>17</v>
      </c>
      <c r="H12" s="3" t="s">
        <v>19</v>
      </c>
      <c r="I12" s="33" t="s">
        <v>18</v>
      </c>
      <c r="J12" s="3" t="s">
        <v>32</v>
      </c>
      <c r="K12" s="3" t="s">
        <v>20</v>
      </c>
      <c r="L12" s="3" t="s">
        <v>11</v>
      </c>
      <c r="M12" s="3" t="s">
        <v>8</v>
      </c>
    </row>
    <row r="13" spans="1:14" ht="20.25" customHeight="1" x14ac:dyDescent="0.25">
      <c r="C13" s="5" t="s">
        <v>3</v>
      </c>
      <c r="D13" s="4" t="s">
        <v>13</v>
      </c>
      <c r="E13" s="46">
        <v>10000</v>
      </c>
      <c r="F13" s="34">
        <v>0.05</v>
      </c>
      <c r="G13" s="49">
        <v>40634</v>
      </c>
      <c r="H13" s="1">
        <v>10</v>
      </c>
      <c r="I13" s="50">
        <f>IF(AND(Studielån[[#This Row],[Första betalningsdag]]&gt;0,Studielån[[#This Row],[Löptid (år)]]&gt;0),EDATE(Studielån[[#This Row],[Första betalningsdag]],Studielån[[#This Row],[Löptid (år)]]*12),"")</f>
        <v>44287</v>
      </c>
      <c r="J13" s="51">
        <f ca="1">IF(AND(Startdatum_för_lån_LIdag,COUNT(Studielån[[#This Row],[Lånebelopp]:[Löptid (år)]])=4,Studielån[[#This Row],[Första betalningsdag]]&lt;TODAY()),PMT(Studielån[[#This Row],[Årlig räntesats]]/12,Studielån[[#This Row],[Löptid (år)]]*12,-Studielån[[#This Row],[Lånebelopp]],0,0),"")</f>
        <v>106.06551523907524</v>
      </c>
      <c r="K13" s="46">
        <f>IFERROR((Studielån[[#This Row],[Schemalagd betalning]]*(Studielån[[#This Row],[Löptid (år)]]*12))-Studielån[[#This Row],[Lånebelopp]],"")</f>
        <v>2727.8618286890287</v>
      </c>
      <c r="L13" s="53">
        <f>IF(COUNTA(Studielån[[#This Row],[Lånebelopp]:[Löptid (år)]])&lt;&gt;4,"",PMT(Studielån[[#This Row],[Årlig räntesats]]/12,Studielån[[#This Row],[Löptid (år)]]*12,-Studielån[[#This Row],[Lånebelopp]],0,0))</f>
        <v>106.06551523907524</v>
      </c>
      <c r="M13" s="46">
        <f>IFERROR(Studielån[[#This Row],[Schemalagd betalning]]*12,"")</f>
        <v>1272.7861828689029</v>
      </c>
    </row>
    <row r="14" spans="1:14" ht="20.25" customHeight="1" x14ac:dyDescent="0.25">
      <c r="C14" s="5" t="s">
        <v>4</v>
      </c>
      <c r="D14" s="4" t="s">
        <v>14</v>
      </c>
      <c r="E14" s="46">
        <v>8000</v>
      </c>
      <c r="F14" s="34">
        <v>0.05</v>
      </c>
      <c r="G14" s="49">
        <v>40664</v>
      </c>
      <c r="H14" s="1">
        <v>10</v>
      </c>
      <c r="I14" s="50">
        <f>IF(AND(Studielån[[#This Row],[Första betalningsdag]]&gt;0,Studielån[[#This Row],[Löptid (år)]]&gt;0),EDATE(Studielån[[#This Row],[Första betalningsdag]],Studielån[[#This Row],[Löptid (år)]]*12),"")</f>
        <v>44317</v>
      </c>
      <c r="J14" s="51">
        <f ca="1">IF(AND(Startdatum_för_lån_LIdag,COUNT(Studielån[[#This Row],[Lånebelopp]:[Löptid (år)]])=4,Studielån[[#This Row],[Första betalningsdag]]&lt;TODAY()),PMT(Studielån[[#This Row],[Årlig räntesats]]/12,Studielån[[#This Row],[Löptid (år)]]*12,-Studielån[[#This Row],[Lånebelopp]],0,0),"")</f>
        <v>84.852412191260186</v>
      </c>
      <c r="K14" s="46">
        <f>IFERROR((Studielån[[#This Row],[Schemalagd betalning]]*(Studielån[[#This Row],[Löptid (år)]]*12))-Studielån[[#This Row],[Lånebelopp]],"")</f>
        <v>2182.289462951223</v>
      </c>
      <c r="L14" s="53">
        <f>IF(COUNTA(Studielån[[#This Row],[Lånebelopp]:[Löptid (år)]])&lt;&gt;4,"",PMT(Studielån[[#This Row],[Årlig räntesats]]/12,Studielån[[#This Row],[Löptid (år)]]*12,-Studielån[[#This Row],[Lånebelopp]],0,0))</f>
        <v>84.852412191260186</v>
      </c>
      <c r="M14" s="46">
        <f>IFERROR(Studielån[[#This Row],[Schemalagd betalning]]*12,"")</f>
        <v>1018.2289462951222</v>
      </c>
    </row>
    <row r="15" spans="1:14" ht="20.25" customHeight="1" x14ac:dyDescent="0.25">
      <c r="C15" s="5" t="s">
        <v>5</v>
      </c>
      <c r="D15" s="4" t="s">
        <v>15</v>
      </c>
      <c r="E15" s="46">
        <v>6000</v>
      </c>
      <c r="F15" s="34">
        <v>4.4999999999999998E-2</v>
      </c>
      <c r="G15" s="49">
        <v>40969</v>
      </c>
      <c r="H15" s="1">
        <v>10</v>
      </c>
      <c r="I15" s="50">
        <f>IF(AND(Studielån[[#This Row],[Första betalningsdag]]&gt;0,Studielån[[#This Row],[Löptid (år)]]&gt;0),EDATE(Studielån[[#This Row],[Första betalningsdag]],Studielån[[#This Row],[Löptid (år)]]*12),"")</f>
        <v>44621</v>
      </c>
      <c r="J15" s="51">
        <f ca="1">IF(AND(Startdatum_för_lån_LIdag,COUNT(Studielån[[#This Row],[Lånebelopp]:[Löptid (år)]])=4,Studielån[[#This Row],[Första betalningsdag]]&lt;TODAY()),PMT(Studielån[[#This Row],[Årlig räntesats]]/12,Studielån[[#This Row],[Löptid (år)]]*12,-Studielån[[#This Row],[Lånebelopp]],0,0),"")</f>
        <v>62.183045254209183</v>
      </c>
      <c r="K15" s="46">
        <f>IFERROR((Studielån[[#This Row],[Schemalagd betalning]]*(Studielån[[#This Row],[Löptid (år)]]*12))-Studielån[[#This Row],[Lånebelopp]],"")</f>
        <v>1461.9654305051017</v>
      </c>
      <c r="L15" s="53">
        <f>IF(COUNTA(Studielån[[#This Row],[Lånebelopp]:[Löptid (år)]])&lt;&gt;4,"",PMT(Studielån[[#This Row],[Årlig räntesats]]/12,Studielån[[#This Row],[Löptid (år)]]*12,-Studielån[[#This Row],[Lånebelopp]],0,0))</f>
        <v>62.183045254209183</v>
      </c>
      <c r="M15" s="46">
        <f>IFERROR(Studielån[[#This Row],[Schemalagd betalning]]*12,"")</f>
        <v>746.19654305051017</v>
      </c>
    </row>
    <row r="16" spans="1:14" ht="20.25" customHeight="1" x14ac:dyDescent="0.25">
      <c r="C16" s="5" t="s">
        <v>12</v>
      </c>
      <c r="D16" s="4" t="s">
        <v>16</v>
      </c>
      <c r="E16" s="46">
        <v>4000</v>
      </c>
      <c r="F16" s="34">
        <v>0.05</v>
      </c>
      <c r="G16" s="49">
        <v>41030</v>
      </c>
      <c r="H16" s="1">
        <v>5</v>
      </c>
      <c r="I16" s="50">
        <f>IF(AND(Studielån[[#This Row],[Första betalningsdag]]&gt;0,Studielån[[#This Row],[Löptid (år)]]&gt;0),EDATE(Studielån[[#This Row],[Första betalningsdag]],Studielån[[#This Row],[Löptid (år)]]*12),"")</f>
        <v>42856</v>
      </c>
      <c r="J16" s="51">
        <f ca="1">IF(AND(Startdatum_för_lån_LIdag,COUNT(Studielån[[#This Row],[Lånebelopp]:[Löptid (år)]])=4,Studielån[[#This Row],[Första betalningsdag]]&lt;TODAY()),PMT(Studielån[[#This Row],[Årlig räntesats]]/12,Studielån[[#This Row],[Löptid (år)]]*12,-Studielån[[#This Row],[Lånebelopp]],0,0),"")</f>
        <v>75.484934576043742</v>
      </c>
      <c r="K16" s="46">
        <f>IFERROR((Studielån[[#This Row],[Schemalagd betalning]]*(Studielån[[#This Row],[Löptid (år)]]*12))-Studielån[[#This Row],[Lånebelopp]],"")</f>
        <v>529.09607456262438</v>
      </c>
      <c r="L16" s="53">
        <f>IF(COUNTA(Studielån[[#This Row],[Lånebelopp]:[Löptid (år)]])&lt;&gt;4,"",PMT(Studielån[[#This Row],[Årlig räntesats]]/12,Studielån[[#This Row],[Löptid (år)]]*12,-Studielån[[#This Row],[Lånebelopp]],0,0))</f>
        <v>75.484934576043742</v>
      </c>
      <c r="M16" s="46">
        <f>IFERROR(Studielån[[#This Row],[Schemalagd betalning]]*12,"")</f>
        <v>905.8192149125249</v>
      </c>
    </row>
    <row r="17" spans="3:13" ht="20.25" customHeight="1" x14ac:dyDescent="0.25">
      <c r="C17" s="39" t="s">
        <v>7</v>
      </c>
      <c r="D17" s="40"/>
      <c r="E17" s="47">
        <f>SUBTOTAL(109,Studielån[Lånebelopp])</f>
        <v>28000</v>
      </c>
      <c r="F17" s="41"/>
      <c r="G17" s="42"/>
      <c r="H17" s="40"/>
      <c r="I17" s="43"/>
      <c r="J17" s="52">
        <f ca="1">SUBTOTAL(109,Studielån[Aktuell månadsbetalning])</f>
        <v>328.58590726058833</v>
      </c>
      <c r="K17" s="47">
        <f>SUBTOTAL(109,Studielån[Sammanlagd ränta])</f>
        <v>6901.2127967079778</v>
      </c>
      <c r="L17" s="54">
        <f>SUBTOTAL(109,Studielån[Schemalagd betalning])</f>
        <v>328.58590726058833</v>
      </c>
      <c r="M17" s="47">
        <f>SUBTOTAL(109,Studielån[Årlig betalning])</f>
        <v>3943.0308871270599</v>
      </c>
    </row>
    <row r="18" spans="3:13" ht="20.25" customHeight="1" x14ac:dyDescent="0.25">
      <c r="C18" s="28" t="s">
        <v>6</v>
      </c>
      <c r="D18" s="29"/>
      <c r="E18" s="48">
        <f>AVERAGE(Studielån[Lånebelopp])</f>
        <v>7000</v>
      </c>
      <c r="F18" s="36">
        <f>AVERAGE(Studielån[Årlig räntesats])</f>
        <v>4.8750000000000002E-2</v>
      </c>
      <c r="G18" s="30"/>
      <c r="H18" s="30"/>
      <c r="I18" s="36"/>
      <c r="J18" s="31"/>
      <c r="K18" s="48">
        <f>AVERAGE(Studielån[Sammanlagd ränta])</f>
        <v>1725.3031991769944</v>
      </c>
      <c r="L18" s="32"/>
      <c r="M18" s="48">
        <f>AVERAGE(Studielån[Årlig betalning])</f>
        <v>985.75772178176499</v>
      </c>
    </row>
    <row r="19" spans="3:13" ht="20.25" customHeight="1" x14ac:dyDescent="0.25"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3:13" ht="20.25" customHeight="1" x14ac:dyDescent="0.25">
      <c r="G20" s="11"/>
      <c r="H20" s="11"/>
      <c r="I20" s="11"/>
      <c r="J20" s="11"/>
      <c r="K20" s="23" t="s">
        <v>9</v>
      </c>
      <c r="M20" s="55">
        <f>Studielån[[#Totals],[Lånebelopp]]+Studielån[[#Totals],[Sammanlagd ränta]]</f>
        <v>34901.21279670798</v>
      </c>
    </row>
    <row r="21" spans="3:13" ht="20.25" customHeight="1" x14ac:dyDescent="0.25">
      <c r="C21" s="44"/>
    </row>
    <row r="22" spans="3:13" ht="20.25" customHeight="1" x14ac:dyDescent="0.35">
      <c r="C22" s="12"/>
      <c r="D22" s="12"/>
      <c r="F22" s="11"/>
      <c r="G22" s="11"/>
      <c r="H22" s="11"/>
      <c r="I22" s="11"/>
      <c r="J22" s="11"/>
      <c r="K22" s="24" t="s">
        <v>30</v>
      </c>
      <c r="M22" s="55">
        <f>(Uppskattad_årsinkomst/12)</f>
        <v>4166.666666666667</v>
      </c>
    </row>
    <row r="23" spans="3:13" ht="20.25" customHeight="1" x14ac:dyDescent="0.25">
      <c r="E23" s="11"/>
      <c r="F23" s="11"/>
      <c r="G23" s="11"/>
      <c r="H23" s="11"/>
      <c r="I23" s="11"/>
      <c r="J23" s="11"/>
      <c r="L23" s="13"/>
      <c r="M23" s="13"/>
    </row>
    <row r="24" spans="3:13" ht="20.25" customHeight="1" x14ac:dyDescent="0.25">
      <c r="F24" s="14"/>
    </row>
  </sheetData>
  <mergeCells count="10">
    <mergeCell ref="G11:I11"/>
    <mergeCell ref="C11:F11"/>
    <mergeCell ref="C19:M19"/>
    <mergeCell ref="J11:M11"/>
    <mergeCell ref="B3:D3"/>
    <mergeCell ref="G2:I3"/>
    <mergeCell ref="L2:M3"/>
    <mergeCell ref="B2:D2"/>
    <mergeCell ref="F7:G7"/>
    <mergeCell ref="F8:G8"/>
  </mergeCells>
  <dataValidations disablePrompts="1" count="2">
    <dataValidation type="whole" operator="greaterThanOrEqual" allowBlank="1" showInputMessage="1" showErrorMessage="1" sqref="H13:H16">
      <formula1>0</formula1>
    </dataValidation>
    <dataValidation operator="greaterThanOrEqual" allowBlank="1" showInputMessage="1" showErrorMessage="1" sqref="I13:K16"/>
  </dataValidations>
  <pageMargins left="0.25" right="0.25" top="0.75" bottom="0.75" header="0.3" footer="0.3"/>
  <pageSetup scale="72" fitToHeight="0" orientation="landscape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Lånekalkylator!L13:L16</xm:f>
              <xm:sqref>L18</xm:sqref>
            </x14:sparkline>
            <x14:sparkline>
              <xm:f>Lånekalkylator!J13:J16</xm:f>
              <xm:sqref>J18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6b809b-b7bc-48ce-813f-22e66fa9c53a">english</DirectSourceMarket>
    <ApprovalStatus xmlns="296b809b-b7bc-48ce-813f-22e66fa9c53a">InProgress</ApprovalStatus>
    <MarketSpecific xmlns="296b809b-b7bc-48ce-813f-22e66fa9c53a">false</MarketSpecific>
    <LocComments xmlns="296b809b-b7bc-48ce-813f-22e66fa9c53a" xsi:nil="true"/>
    <ThumbnailAssetId xmlns="296b809b-b7bc-48ce-813f-22e66fa9c53a" xsi:nil="true"/>
    <PrimaryImageGen xmlns="296b809b-b7bc-48ce-813f-22e66fa9c53a">true</PrimaryImageGen>
    <LegacyData xmlns="296b809b-b7bc-48ce-813f-22e66fa9c53a" xsi:nil="true"/>
    <LocRecommendedHandoff xmlns="296b809b-b7bc-48ce-813f-22e66fa9c53a" xsi:nil="true"/>
    <BusinessGroup xmlns="296b809b-b7bc-48ce-813f-22e66fa9c53a" xsi:nil="true"/>
    <BlockPublish xmlns="296b809b-b7bc-48ce-813f-22e66fa9c53a">false</BlockPublish>
    <TPFriendlyName xmlns="296b809b-b7bc-48ce-813f-22e66fa9c53a" xsi:nil="true"/>
    <NumericId xmlns="296b809b-b7bc-48ce-813f-22e66fa9c53a" xsi:nil="true"/>
    <APEditor xmlns="296b809b-b7bc-48ce-813f-22e66fa9c53a">
      <UserInfo>
        <DisplayName/>
        <AccountId xsi:nil="true"/>
        <AccountType/>
      </UserInfo>
    </APEditor>
    <SourceTitle xmlns="296b809b-b7bc-48ce-813f-22e66fa9c53a" xsi:nil="true"/>
    <OpenTemplate xmlns="296b809b-b7bc-48ce-813f-22e66fa9c53a">true</OpenTemplate>
    <UALocComments xmlns="296b809b-b7bc-48ce-813f-22e66fa9c53a" xsi:nil="true"/>
    <ParentAssetId xmlns="296b809b-b7bc-48ce-813f-22e66fa9c53a" xsi:nil="true"/>
    <IntlLangReviewDate xmlns="296b809b-b7bc-48ce-813f-22e66fa9c53a" xsi:nil="true"/>
    <FeatureTagsTaxHTField0 xmlns="296b809b-b7bc-48ce-813f-22e66fa9c53a">
      <Terms xmlns="http://schemas.microsoft.com/office/infopath/2007/PartnerControls"/>
    </FeatureTagsTaxHTField0>
    <PublishStatusLookup xmlns="296b809b-b7bc-48ce-813f-22e66fa9c53a">
      <Value>353867</Value>
    </PublishStatusLookup>
    <Providers xmlns="296b809b-b7bc-48ce-813f-22e66fa9c53a" xsi:nil="true"/>
    <MachineTranslated xmlns="296b809b-b7bc-48ce-813f-22e66fa9c53a">false</MachineTranslated>
    <OriginalSourceMarket xmlns="296b809b-b7bc-48ce-813f-22e66fa9c53a">english</OriginalSourceMarket>
    <APDescription xmlns="296b809b-b7bc-48ce-813f-22e66fa9c53a" xsi:nil="true"/>
    <ClipArtFilename xmlns="296b809b-b7bc-48ce-813f-22e66fa9c53a" xsi:nil="true"/>
    <ContentItem xmlns="296b809b-b7bc-48ce-813f-22e66fa9c53a" xsi:nil="true"/>
    <TPInstallLocation xmlns="296b809b-b7bc-48ce-813f-22e66fa9c53a" xsi:nil="true"/>
    <PublishTargets xmlns="296b809b-b7bc-48ce-813f-22e66fa9c53a">OfficeOnlineVNext</PublishTargets>
    <TimesCloned xmlns="296b809b-b7bc-48ce-813f-22e66fa9c53a" xsi:nil="true"/>
    <AssetStart xmlns="296b809b-b7bc-48ce-813f-22e66fa9c53a">2011-12-14T12:41:00+00:00</AssetStart>
    <Provider xmlns="296b809b-b7bc-48ce-813f-22e66fa9c53a" xsi:nil="true"/>
    <AcquiredFrom xmlns="296b809b-b7bc-48ce-813f-22e66fa9c53a">Internal MS</AcquiredFrom>
    <FriendlyTitle xmlns="296b809b-b7bc-48ce-813f-22e66fa9c53a" xsi:nil="true"/>
    <LastHandOff xmlns="296b809b-b7bc-48ce-813f-22e66fa9c53a" xsi:nil="true"/>
    <TPClientViewer xmlns="296b809b-b7bc-48ce-813f-22e66fa9c53a" xsi:nil="true"/>
    <UACurrentWords xmlns="296b809b-b7bc-48ce-813f-22e66fa9c53a" xsi:nil="true"/>
    <ArtSampleDocs xmlns="296b809b-b7bc-48ce-813f-22e66fa9c53a" xsi:nil="true"/>
    <UALocRecommendation xmlns="296b809b-b7bc-48ce-813f-22e66fa9c53a">Localize</UALocRecommendation>
    <Manager xmlns="296b809b-b7bc-48ce-813f-22e66fa9c53a" xsi:nil="true"/>
    <ShowIn xmlns="296b809b-b7bc-48ce-813f-22e66fa9c53a">Show everywhere</ShowIn>
    <UANotes xmlns="296b809b-b7bc-48ce-813f-22e66fa9c53a" xsi:nil="true"/>
    <TemplateStatus xmlns="296b809b-b7bc-48ce-813f-22e66fa9c53a">Complete</TemplateStatus>
    <InternalTagsTaxHTField0 xmlns="296b809b-b7bc-48ce-813f-22e66fa9c53a">
      <Terms xmlns="http://schemas.microsoft.com/office/infopath/2007/PartnerControls"/>
    </InternalTagsTaxHTField0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AssetExpire xmlns="296b809b-b7bc-48ce-813f-22e66fa9c53a">2035-01-01T08:00:00+00:00</AssetExpire>
    <DSATActionTaken xmlns="296b809b-b7bc-48ce-813f-22e66fa9c53a" xsi:nil="true"/>
    <CSXSubmissionMarket xmlns="296b809b-b7bc-48ce-813f-22e66fa9c53a" xsi:nil="true"/>
    <TPExecutable xmlns="296b809b-b7bc-48ce-813f-22e66fa9c53a" xsi:nil="true"/>
    <SubmitterId xmlns="296b809b-b7bc-48ce-813f-22e66fa9c53a" xsi:nil="true"/>
    <EditorialTags xmlns="296b809b-b7bc-48ce-813f-22e66fa9c53a" xsi:nil="true"/>
    <ApprovalLog xmlns="296b809b-b7bc-48ce-813f-22e66fa9c53a" xsi:nil="true"/>
    <AssetType xmlns="296b809b-b7bc-48ce-813f-22e66fa9c53a">TP</AssetType>
    <BugNumber xmlns="296b809b-b7bc-48ce-813f-22e66fa9c53a" xsi:nil="true"/>
    <CSXSubmissionDate xmlns="296b809b-b7bc-48ce-813f-22e66fa9c53a" xsi:nil="true"/>
    <CSXUpdate xmlns="296b809b-b7bc-48ce-813f-22e66fa9c53a">false</CSXUpdate>
    <Milestone xmlns="296b809b-b7bc-48ce-813f-22e66fa9c53a" xsi:nil="true"/>
    <RecommendationsModifier xmlns="296b809b-b7bc-48ce-813f-22e66fa9c53a" xsi:nil="true"/>
    <OriginAsset xmlns="296b809b-b7bc-48ce-813f-22e66fa9c53a" xsi:nil="true"/>
    <TPComponent xmlns="296b809b-b7bc-48ce-813f-22e66fa9c53a" xsi:nil="true"/>
    <AssetId xmlns="296b809b-b7bc-48ce-813f-22e66fa9c53a">TP102802104</AssetId>
    <IntlLocPriority xmlns="296b809b-b7bc-48ce-813f-22e66fa9c53a" xsi:nil="true"/>
    <PolicheckWords xmlns="296b809b-b7bc-48ce-813f-22e66fa9c53a" xsi:nil="true"/>
    <TPLaunchHelpLink xmlns="296b809b-b7bc-48ce-813f-22e66fa9c53a" xsi:nil="true"/>
    <TPApplication xmlns="296b809b-b7bc-48ce-813f-22e66fa9c53a" xsi:nil="true"/>
    <CrawlForDependencies xmlns="296b809b-b7bc-48ce-813f-22e66fa9c53a">false</CrawlForDependencies>
    <HandoffToMSDN xmlns="296b809b-b7bc-48ce-813f-22e66fa9c53a" xsi:nil="true"/>
    <PlannedPubDate xmlns="296b809b-b7bc-48ce-813f-22e66fa9c53a" xsi:nil="true"/>
    <IntlLangReviewer xmlns="296b809b-b7bc-48ce-813f-22e66fa9c53a" xsi:nil="true"/>
    <TrustLevel xmlns="296b809b-b7bc-48ce-813f-22e66fa9c53a">1 Microsoft Managed Content</TrustLevel>
    <LocLastLocAttemptVersionLookup xmlns="296b809b-b7bc-48ce-813f-22e66fa9c53a">711460</LocLastLocAttemptVersionLookup>
    <IsSearchable xmlns="296b809b-b7bc-48ce-813f-22e66fa9c53a">true</IsSearchable>
    <TemplateTemplateType xmlns="296b809b-b7bc-48ce-813f-22e66fa9c53a">Excel 2007 Default</TemplateTemplateType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Markets xmlns="296b809b-b7bc-48ce-813f-22e66fa9c53a"/>
    <UAProjectedTotalWords xmlns="296b809b-b7bc-48ce-813f-22e66fa9c53a" xsi:nil="true"/>
    <IntlLangReview xmlns="296b809b-b7bc-48ce-813f-22e66fa9c53a">false</IntlLangReview>
    <OutputCachingOn xmlns="296b809b-b7bc-48ce-813f-22e66fa9c53a">false</OutputCachingOn>
    <APAuthor xmlns="296b809b-b7bc-48ce-813f-22e66fa9c53a">
      <UserInfo>
        <DisplayName>REDMOND\v-soujap</DisplayName>
        <AccountId>1954</AccountId>
        <AccountType/>
      </UserInfo>
    </APAuthor>
    <LocManualTestRequired xmlns="296b809b-b7bc-48ce-813f-22e66fa9c53a">false</LocManualTestRequired>
    <TPCommandLine xmlns="296b809b-b7bc-48ce-813f-22e66fa9c53a" xsi:nil="true"/>
    <TPAppVersion xmlns="296b809b-b7bc-48ce-813f-22e66fa9c53a" xsi:nil="true"/>
    <EditorialStatus xmlns="296b809b-b7bc-48ce-813f-22e66fa9c53a">Complete</EditorialStatus>
    <LastModifiedDateTime xmlns="296b809b-b7bc-48ce-813f-22e66fa9c53a" xsi:nil="true"/>
    <ScenarioTagsTaxHTField0 xmlns="296b809b-b7bc-48ce-813f-22e66fa9c53a">
      <Terms xmlns="http://schemas.microsoft.com/office/infopath/2007/PartnerControls"/>
    </ScenarioTagsTaxHTField0>
    <OriginalRelease xmlns="296b809b-b7bc-48ce-813f-22e66fa9c53a">14</OriginalRelease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  <LocMarketGroupTiers2 xmlns="296b809b-b7bc-48ce-813f-22e66fa9c53a" xsi:nil="true"/>
  </documentManagement>
</p:properties>
</file>

<file path=customXml/itemProps1.xml><?xml version="1.0" encoding="utf-8"?>
<ds:datastoreItem xmlns:ds="http://schemas.openxmlformats.org/officeDocument/2006/customXml" ds:itemID="{A3DA7187-3F72-4D71-BE7C-F72BC8607DFF}"/>
</file>

<file path=customXml/itemProps2.xml><?xml version="1.0" encoding="utf-8"?>
<ds:datastoreItem xmlns:ds="http://schemas.openxmlformats.org/officeDocument/2006/customXml" ds:itemID="{376C7371-7DFF-4F1C-B6C3-B02DE7625BD6}"/>
</file>

<file path=customXml/itemProps3.xml><?xml version="1.0" encoding="utf-8"?>
<ds:datastoreItem xmlns:ds="http://schemas.openxmlformats.org/officeDocument/2006/customXml" ds:itemID="{385603B2-67CD-483C-A996-7786178B1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Lånekalkylator</vt:lpstr>
      <vt:lpstr>Första_återbetalningsdag</vt:lpstr>
      <vt:lpstr>Konsoliderad_återbetalning_av_lån</vt:lpstr>
      <vt:lpstr>Lånekalkylator!Print_Area</vt:lpstr>
      <vt:lpstr>Sammanslagen_månadsbetalning</vt:lpstr>
      <vt:lpstr>Uppskattad_årsinkomst</vt:lpstr>
      <vt:lpstr>Uppskattad_månadsinkomst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2011-12-12T20:30:01Z</dcterms:created>
  <dcterms:modified xsi:type="dcterms:W3CDTF">2012-05-30T07:41:51Z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0x010100BE4E3BC60946534DB8314F473FCD9CA804001E6F70B81F461A41B87FD4CE9EC386B3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