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autoCompressPictures="0"/>
  <bookViews>
    <workbookView xWindow="0" yWindow="0" windowWidth="15480" windowHeight="11640"/>
  </bookViews>
  <sheets>
    <sheet name="Jan" sheetId="6" r:id="rId1"/>
    <sheet name="Feb" sheetId="9" r:id="rId2"/>
    <sheet name="Mar" sheetId="10" r:id="rId3"/>
    <sheet name="Apr" sheetId="11" r:id="rId4"/>
    <sheet name="Maj" sheetId="12" r:id="rId5"/>
    <sheet name="Jun" sheetId="13" r:id="rId6"/>
    <sheet name="Jul" sheetId="14" r:id="rId7"/>
    <sheet name="Aug" sheetId="15" r:id="rId8"/>
    <sheet name="Sep" sheetId="16" r:id="rId9"/>
    <sheet name="Ok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Jan!$L$2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Apr!$A$1:$J$20</definedName>
    <definedName name="_xlnm.Print_Area" localSheetId="7">Aug!$A$1:$J$20</definedName>
    <definedName name="_xlnm.Print_Area" localSheetId="11">Dec!$A$1:$J$20</definedName>
    <definedName name="_xlnm.Print_Area" localSheetId="1">Feb!$A$1:$J$20</definedName>
    <definedName name="_xlnm.Print_Area" localSheetId="0">Jan!$A$1:$J$20</definedName>
    <definedName name="_xlnm.Print_Area" localSheetId="6">Jul!$A$1:$J$20</definedName>
    <definedName name="_xlnm.Print_Area" localSheetId="5">Jun!$A$1:$J$20</definedName>
    <definedName name="_xlnm.Print_Area" localSheetId="4">Maj!$A$1:$J$20</definedName>
    <definedName name="_xlnm.Print_Area" localSheetId="2">Mar!$A$1:$J$20</definedName>
    <definedName name="_xlnm.Print_Area" localSheetId="10">Nov!$A$1:$J$20</definedName>
    <definedName name="_xlnm.Print_Area" localSheetId="9">Okt!$A$1:$J$20</definedName>
    <definedName name="_xlnm.Print_Area" localSheetId="8">Sep!$A$1:$J$20</definedName>
    <definedName name="SepSun1">DATE(CalendarYear,9,1)-WEEKDAY(DATE(CalendarYear,9,1))+1</definedName>
  </definedNames>
  <calcPr calcId="145621"/>
</workbook>
</file>

<file path=xl/calcChain.xml><?xml version="1.0" encoding="utf-8"?>
<calcChain xmlns="http://schemas.openxmlformats.org/spreadsheetml/2006/main">
  <c r="B3" i="19" l="1"/>
  <c r="B3" i="18"/>
  <c r="B3" i="17"/>
  <c r="B3" i="16"/>
  <c r="B3" i="15"/>
  <c r="B3" i="14"/>
  <c r="B3" i="13"/>
  <c r="B3" i="12"/>
  <c r="B3" i="11"/>
  <c r="B3" i="10"/>
  <c r="B3" i="9"/>
  <c r="B3" i="6"/>
  <c r="B5" i="6" l="1"/>
  <c r="D5" i="6"/>
  <c r="C15" i="11" l="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<sst xmlns="http://schemas.openxmlformats.org/spreadsheetml/2006/main" count="97" uniqueCount="11">
  <si>
    <r>
      <rPr>
        <b/>
        <sz val="9"/>
        <color rgb="FFA19574"/>
        <rFont val="Cambria"/>
        <family val="1"/>
      </rPr>
      <t>MÅNDAG</t>
    </r>
  </si>
  <si>
    <r>
      <rPr>
        <b/>
        <sz val="9"/>
        <color rgb="FFA19574"/>
        <rFont val="Cambria"/>
        <family val="1"/>
      </rPr>
      <t>TISDAG</t>
    </r>
  </si>
  <si>
    <r>
      <rPr>
        <b/>
        <sz val="9"/>
        <color rgb="FFA19574"/>
        <rFont val="Cambria"/>
        <family val="1"/>
      </rPr>
      <t>ONSDAG</t>
    </r>
  </si>
  <si>
    <r>
      <rPr>
        <b/>
        <sz val="9"/>
        <color rgb="FFA19574"/>
        <rFont val="Cambria"/>
        <family val="1"/>
      </rPr>
      <t>TORSDAG</t>
    </r>
  </si>
  <si>
    <r>
      <rPr>
        <b/>
        <sz val="9"/>
        <color rgb="FFA19574"/>
        <rFont val="Cambria"/>
        <family val="1"/>
      </rPr>
      <t>FREDAG</t>
    </r>
  </si>
  <si>
    <r>
      <rPr>
        <b/>
        <sz val="9"/>
        <color rgb="FFA19574"/>
        <rFont val="Cambria"/>
        <family val="1"/>
      </rPr>
      <t>LÖRDAG</t>
    </r>
  </si>
  <si>
    <r>
      <rPr>
        <b/>
        <sz val="9"/>
        <color rgb="FFA19574"/>
        <rFont val="Cambria"/>
        <family val="1"/>
      </rPr>
      <t>SÖNDAG</t>
    </r>
  </si>
  <si>
    <r>
      <rPr>
        <b/>
        <sz val="9"/>
        <color rgb="FFA19574"/>
        <rFont val="Cambria"/>
        <family val="1"/>
      </rPr>
      <t>ANTECKNINGAR:</t>
    </r>
  </si>
  <si>
    <r>
      <rPr>
        <sz val="11"/>
        <color rgb="FFA19574"/>
        <rFont val="Cambria"/>
        <family val="1"/>
      </rPr>
      <t>VÄLJ ÅR:</t>
    </r>
  </si>
  <si>
    <t>MÅNDAG</t>
  </si>
  <si>
    <t>ANTECKNINGAR: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</si>
</sst>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8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rgb="FFA19574"/>
      <name val="Cambria"/>
      <family val="1"/>
    </font>
    <font>
      <b/>
      <sz val="9"/>
      <color rgb="FFA19574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63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1" fillId="0" borderId="0" xfId="1" applyFont="1" applyAlignment="1">
      <alignment horizont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5" fontId="10" fillId="0" borderId="0" xfId="1" applyNumberFormat="1" applyFont="1" applyBorder="1" applyAlignment="1">
      <alignment horizontal="left" vertical="center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4" fontId="17" fillId="0" borderId="5" xfId="2" applyNumberFormat="1" applyFont="1" applyFill="1" applyBorder="1" applyAlignment="1">
      <alignment horizontal="left" vertical="center" wrapText="1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3.jpg"/><Relationship Id="rId4" Type="http://schemas.openxmlformats.org/officeDocument/2006/relationships/image" Target="../media/image24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5.jpg"/><Relationship Id="rId4" Type="http://schemas.openxmlformats.org/officeDocument/2006/relationships/image" Target="../media/image2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7.jpg"/><Relationship Id="rId1" Type="http://schemas.openxmlformats.org/officeDocument/2006/relationships/image" Target="../media/image3.jpg"/><Relationship Id="rId4" Type="http://schemas.openxmlformats.org/officeDocument/2006/relationships/image" Target="../media/image2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3.jp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9.jpg"/><Relationship Id="rId1" Type="http://schemas.openxmlformats.org/officeDocument/2006/relationships/image" Target="../media/image3.jpg"/><Relationship Id="rId4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1.jpg"/><Relationship Id="rId1" Type="http://schemas.openxmlformats.org/officeDocument/2006/relationships/image" Target="../media/image3.jpg"/><Relationship Id="rId4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3.jpg"/><Relationship Id="rId1" Type="http://schemas.openxmlformats.org/officeDocument/2006/relationships/image" Target="../media/image3.jpg"/><Relationship Id="rId4" Type="http://schemas.openxmlformats.org/officeDocument/2006/relationships/image" Target="../media/image1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5.jpg"/><Relationship Id="rId1" Type="http://schemas.openxmlformats.org/officeDocument/2006/relationships/image" Target="../media/image3.jpg"/><Relationship Id="rId4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7.jpg"/><Relationship Id="rId1" Type="http://schemas.openxmlformats.org/officeDocument/2006/relationships/image" Target="../media/image3.jpg"/><Relationship Id="rId4" Type="http://schemas.openxmlformats.org/officeDocument/2006/relationships/image" Target="../media/image1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19.jpg"/><Relationship Id="rId4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1.jpg"/><Relationship Id="rId4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in a skillet" title="Jan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 title="Jan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11</xdr:col>
      <xdr:colOff>166133</xdr:colOff>
      <xdr:row>2</xdr:row>
      <xdr:rowOff>387646</xdr:rowOff>
    </xdr:from>
    <xdr:to>
      <xdr:col>13</xdr:col>
      <xdr:colOff>221511</xdr:colOff>
      <xdr:row>5</xdr:row>
      <xdr:rowOff>232588</xdr:rowOff>
    </xdr:to>
    <xdr:sp macro="" textlink="">
      <xdr:nvSpPr>
        <xdr:cNvPr id="10" name="Rectangle 9" descr="Personalize this calendar!&#10;&#10;Right-click any picture and then click Change Picture to swap it with your own." title="Photo placeholder instructions"/>
        <xdr:cNvSpPr/>
      </xdr:nvSpPr>
      <xdr:spPr>
        <a:xfrm>
          <a:off x="11175261" y="919274"/>
          <a:ext cx="2037907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marL="0" indent="0" algn="l"/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Anpassa den här kalendern!</a:t>
          </a:r>
        </a:p>
        <a:p>
          <a:pPr algn="l"/>
          <a:endParaRPr lang="en-US" sz="1100"/>
        </a:p>
        <a:p>
          <a:pPr algn="l"/>
          <a:r>
            <a:rPr lang="en-US" sz="1100"/>
            <a:t>Högerklicka på vilken bild som helst och klicka sedan på Ändra bild om du vill byta bilden mot en egen. 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 title="Octo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 title="Octo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 title="Nov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 title="Nov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 title="December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 title="Dec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672994</xdr:rowOff>
    </xdr:from>
    <xdr:to>
      <xdr:col>9</xdr:col>
      <xdr:colOff>1062467</xdr:colOff>
      <xdr:row>17</xdr:row>
      <xdr:rowOff>38904</xdr:rowOff>
    </xdr:to>
    <xdr:sp macro="" textlink="">
      <xdr:nvSpPr>
        <xdr:cNvPr id="7" name="TextBox 6"/>
        <xdr:cNvSpPr txBox="1"/>
      </xdr:nvSpPr>
      <xdr:spPr>
        <a:xfrm>
          <a:off x="8870450" y="5191831"/>
          <a:ext cx="1938529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 title="Febr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 title="Febr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 title="March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 title="March image 2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 title="April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 title="April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 title="Ma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 title="Ma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 title="June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 title="June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 title="Jul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 title="Jul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 title="August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 title="August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 title="Sept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 title="Sept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Din adress här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Postnummer, ort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TELEFON: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tabSelected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  <c r="L1" s="21" t="s">
        <v>8</v>
      </c>
    </row>
    <row r="2" spans="1:18" ht="26.25" customHeight="1" x14ac:dyDescent="0.25">
      <c r="A2"/>
      <c r="L2" s="8">
        <v>2012</v>
      </c>
    </row>
    <row r="3" spans="1:18" ht="57.75" customHeight="1" x14ac:dyDescent="0.25">
      <c r="A3"/>
      <c r="B3" s="58" t="str">
        <f>UPPER(TEXT(DATE(CalendarYear,1,1),"MMMM ÅÅÅÅ"))</f>
        <v>JANUARI 2012</v>
      </c>
      <c r="C3" s="58"/>
      <c r="D3" s="58"/>
      <c r="E3" s="58"/>
      <c r="F3" s="58"/>
    </row>
    <row r="4" spans="1:18" customFormat="1" ht="29.25" customHeight="1" x14ac:dyDescent="0.25">
      <c r="B4" s="18" t="s">
        <v>0</v>
      </c>
      <c r="C4" s="19" t="s">
        <v>1</v>
      </c>
      <c r="D4" s="19" t="s">
        <v>2</v>
      </c>
      <c r="E4" s="19" t="s">
        <v>3</v>
      </c>
      <c r="F4" s="19" t="s">
        <v>4</v>
      </c>
      <c r="G4" s="19" t="s">
        <v>5</v>
      </c>
      <c r="H4" s="20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IF(DAY(JanSun1)=1,"",IF(AND(YEAR(JanSun1+1)=CalendarYear,MONTH(JanSun1+1)=1),JanSun1+1,""))</f>
        <v/>
      </c>
      <c r="C5" s="13" t="str">
        <f>IF(DAY(JanSun1)=1,"",IF(AND(YEAR(JanSun1+2)=CalendarYear,MONTH(JanSun1+2)=1),JanSun1+2,""))</f>
        <v/>
      </c>
      <c r="D5" s="13" t="str">
        <f>IF(DAY(JanSun1)=1,"",IF(AND(YEAR(JanSun1+3)=CalendarYear,MONTH(JanSun1+3)=1),JanSun1+3,""))</f>
        <v/>
      </c>
      <c r="E5" s="13" t="str">
        <f>IF(DAY(JanSun1)=1,"",IF(AND(YEAR(JanSun1+4)=CalendarYear,MONTH(JanSun1+4)=1),JanSun1+4,""))</f>
        <v/>
      </c>
      <c r="F5" s="13" t="str">
        <f>IF(DAY(JanSun1)=1,"",IF(AND(YEAR(JanSun1+5)=CalendarYear,MONTH(JanSun1+5)=1),JanSun1+5,""))</f>
        <v/>
      </c>
      <c r="G5" s="13" t="str">
        <f>IF(DAY(JanSun1)=1,"",IF(AND(YEAR(JanSun1+6)=CalendarYear,MONTH(JanSun1+6)=1),JanSun1+6,""))</f>
        <v/>
      </c>
      <c r="H5" s="13">
        <f>IF(DAY(JanSun1)=1,IF(AND(YEAR(JanSun1)=CalendarYear,MONTH(JanSun1)=1),JanSun1,""),IF(AND(YEAR(JanSun1+7)=CalendarYear,MONTH(JanSun1+7)=1),JanSun1+7,""))</f>
        <v>40909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IF(DAY(JanSun1)=1,IF(AND(YEAR(JanSun1+1)=CalendarYear,MONTH(JanSun1+1)=1),JanSun1+1,""),IF(AND(YEAR(JanSun1+8)=CalendarYear,MONTH(JanSun1+8)=1),JanSun1+8,""))</f>
        <v>40910</v>
      </c>
      <c r="C7" s="14">
        <f>IF(DAY(JanSun1)=1,IF(AND(YEAR(JanSun1+2)=CalendarYear,MONTH(JanSun1+2)=1),JanSun1+2,""),IF(AND(YEAR(JanSun1+9)=CalendarYear,MONTH(JanSun1+9)=1),JanSun1+9,""))</f>
        <v>40911</v>
      </c>
      <c r="D7" s="14">
        <f>IF(DAY(JanSun1)=1,IF(AND(YEAR(JanSun1+3)=CalendarYear,MONTH(JanSun1+3)=1),JanSun1+3,""),IF(AND(YEAR(JanSun1+10)=CalendarYear,MONTH(JanSun1+10)=1),JanSun1+10,""))</f>
        <v>40912</v>
      </c>
      <c r="E7" s="14">
        <f>IF(DAY(JanSun1)=1,IF(AND(YEAR(JanSun1+4)=CalendarYear,MONTH(JanSun1+4)=1),JanSun1+4,""),IF(AND(YEAR(JanSun1+11)=CalendarYear,MONTH(JanSun1+11)=1),JanSun1+11,""))</f>
        <v>40913</v>
      </c>
      <c r="F7" s="14">
        <f>IF(DAY(JanSun1)=1,IF(AND(YEAR(JanSun1+5)=CalendarYear,MONTH(JanSun1+5)=1),JanSun1+5,""),IF(AND(YEAR(JanSun1+12)=CalendarYear,MONTH(JanSun1+12)=1),JanSun1+12,""))</f>
        <v>40914</v>
      </c>
      <c r="G7" s="14">
        <f>IF(DAY(JanSun1)=1,IF(AND(YEAR(JanSun1+6)=CalendarYear,MONTH(JanSun1+6)=1),JanSun1+6,""),IF(AND(YEAR(JanSun1+13)=CalendarYear,MONTH(JanSun1+13)=1),JanSun1+13,""))</f>
        <v>40915</v>
      </c>
      <c r="H7" s="14">
        <f>IF(DAY(JanSun1)=1,IF(AND(YEAR(JanSun1+7)=CalendarYear,MONTH(JanSun1+7)=1),JanSun1+7,""),IF(AND(YEAR(JanSun1+14)=CalendarYear,MONTH(JanSun1+14)=1),JanSun1+14,""))</f>
        <v>40916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IF(DAY(JanSun1)=1,IF(AND(YEAR(JanSun1+8)=CalendarYear,MONTH(JanSun1+8)=1),JanSun1+8,""),IF(AND(YEAR(JanSun1+15)=CalendarYear,MONTH(JanSun1+15)=1),JanSun1+15,""))</f>
        <v>40917</v>
      </c>
      <c r="C9" s="15">
        <f>IF(DAY(JanSun1)=1,IF(AND(YEAR(JanSun1+9)=CalendarYear,MONTH(JanSun1+9)=1),JanSun1+9,""),IF(AND(YEAR(JanSun1+16)=CalendarYear,MONTH(JanSun1+16)=1),JanSun1+16,""))</f>
        <v>40918</v>
      </c>
      <c r="D9" s="15">
        <f>IF(DAY(JanSun1)=1,IF(AND(YEAR(JanSun1+10)=CalendarYear,MONTH(JanSun1+10)=1),JanSun1+10,""),IF(AND(YEAR(JanSun1+17)=CalendarYear,MONTH(JanSun1+17)=1),JanSun1+17,""))</f>
        <v>40919</v>
      </c>
      <c r="E9" s="15">
        <f>IF(DAY(JanSun1)=1,IF(AND(YEAR(JanSun1+11)=CalendarYear,MONTH(JanSun1+11)=1),JanSun1+11,""),IF(AND(YEAR(JanSun1+18)=CalendarYear,MONTH(JanSun1+18)=1),JanSun1+18,""))</f>
        <v>40920</v>
      </c>
      <c r="F9" s="15">
        <f>IF(DAY(JanSun1)=1,IF(AND(YEAR(JanSun1+12)=CalendarYear,MONTH(JanSun1+12)=1),JanSun1+12,""),IF(AND(YEAR(JanSun1+19)=CalendarYear,MONTH(JanSun1+19)=1),JanSun1+19,""))</f>
        <v>40921</v>
      </c>
      <c r="G9" s="15">
        <f>IF(DAY(JanSun1)=1,IF(AND(YEAR(JanSun1+13)=CalendarYear,MONTH(JanSun1+13)=1),JanSun1+13,""),IF(AND(YEAR(JanSun1+20)=CalendarYear,MONTH(JanSun1+20)=1),JanSun1+20,""))</f>
        <v>40922</v>
      </c>
      <c r="H9" s="15">
        <f>IF(DAY(JanSun1)=1,IF(AND(YEAR(JanSun1+14)=CalendarYear,MONTH(JanSun1+14)=1),JanSun1+14,""),IF(AND(YEAR(JanSun1+21)=CalendarYear,MONTH(JanSun1+21)=1),JanSun1+21,""))</f>
        <v>40923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IF(DAY(JanSun1)=1,IF(AND(YEAR(JanSun1+15)=CalendarYear,MONTH(JanSun1+15)=1),JanSun1+15,""),IF(AND(YEAR(JanSun1+22)=CalendarYear,MONTH(JanSun1+22)=1),JanSun1+22,""))</f>
        <v>40924</v>
      </c>
      <c r="C11" s="16">
        <f>IF(DAY(JanSun1)=1,IF(AND(YEAR(JanSun1+16)=CalendarYear,MONTH(JanSun1+16)=1),JanSun1+16,""),IF(AND(YEAR(JanSun1+23)=CalendarYear,MONTH(JanSun1+23)=1),JanSun1+23,""))</f>
        <v>40925</v>
      </c>
      <c r="D11" s="16">
        <f>IF(DAY(JanSun1)=1,IF(AND(YEAR(JanSun1+17)=CalendarYear,MONTH(JanSun1+17)=1),JanSun1+17,""),IF(AND(YEAR(JanSun1+24)=CalendarYear,MONTH(JanSun1+24)=1),JanSun1+24,""))</f>
        <v>40926</v>
      </c>
      <c r="E11" s="16">
        <f>IF(DAY(JanSun1)=1,IF(AND(YEAR(JanSun1+18)=CalendarYear,MONTH(JanSun1+18)=1),JanSun1+18,""),IF(AND(YEAR(JanSun1+25)=CalendarYear,MONTH(JanSun1+25)=1),JanSun1+25,""))</f>
        <v>40927</v>
      </c>
      <c r="F11" s="16">
        <f>IF(DAY(JanSun1)=1,IF(AND(YEAR(JanSun1+19)=CalendarYear,MONTH(JanSun1+19)=1),JanSun1+19,""),IF(AND(YEAR(JanSun1+26)=CalendarYear,MONTH(JanSun1+26)=1),JanSun1+26,""))</f>
        <v>40928</v>
      </c>
      <c r="G11" s="16">
        <f>IF(DAY(JanSun1)=1,IF(AND(YEAR(JanSun1+20)=CalendarYear,MONTH(JanSun1+20)=1),JanSun1+20,""),IF(AND(YEAR(JanSun1+27)=CalendarYear,MONTH(JanSun1+27)=1),JanSun1+27,""))</f>
        <v>40929</v>
      </c>
      <c r="H11" s="16">
        <f>IF(DAY(JanSun1)=1,IF(AND(YEAR(JanSun1+21)=CalendarYear,MONTH(JanSun1+21)=1),JanSun1+21,""),IF(AND(YEAR(JanSun1+28)=CalendarYear,MONTH(JanSun1+28)=1),JanSun1+28,""))</f>
        <v>40930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IF(DAY(JanSun1)=1,IF(AND(YEAR(JanSun1+22)=CalendarYear,MONTH(JanSun1+22)=1),JanSun1+22,""),IF(AND(YEAR(JanSun1+29)=CalendarYear,MONTH(JanSun1+29)=1),JanSun1+29,""))</f>
        <v>40931</v>
      </c>
      <c r="C13" s="15">
        <f>IF(DAY(JanSun1)=1,IF(AND(YEAR(JanSun1+23)=CalendarYear,MONTH(JanSun1+23)=1),JanSun1+23,""),IF(AND(YEAR(JanSun1+30)=CalendarYear,MONTH(JanSun1+30)=1),JanSun1+30,""))</f>
        <v>40932</v>
      </c>
      <c r="D13" s="15">
        <f>IF(DAY(JanSun1)=1,IF(AND(YEAR(JanSun1+24)=CalendarYear,MONTH(JanSun1+24)=1),JanSun1+24,""),IF(AND(YEAR(JanSun1+31)=CalendarYear,MONTH(JanSun1+31)=1),JanSun1+31,""))</f>
        <v>40933</v>
      </c>
      <c r="E13" s="15">
        <f>IF(DAY(JanSun1)=1,IF(AND(YEAR(JanSun1+25)=CalendarYear,MONTH(JanSun1+25)=1),JanSun1+25,""),IF(AND(YEAR(JanSun1+32)=CalendarYear,MONTH(JanSun1+32)=1),JanSun1+32,""))</f>
        <v>40934</v>
      </c>
      <c r="F13" s="15">
        <f>IF(DAY(JanSun1)=1,IF(AND(YEAR(JanSun1+26)=CalendarYear,MONTH(JanSun1+26)=1),JanSun1+26,""),IF(AND(YEAR(JanSun1+33)=CalendarYear,MONTH(JanSun1+33)=1),JanSun1+33,""))</f>
        <v>40935</v>
      </c>
      <c r="G13" s="15">
        <f>IF(DAY(JanSun1)=1,IF(AND(YEAR(JanSun1+27)=CalendarYear,MONTH(JanSun1+27)=1),JanSun1+27,""),IF(AND(YEAR(JanSun1+34)=CalendarYear,MONTH(JanSun1+34)=1),JanSun1+34,""))</f>
        <v>40936</v>
      </c>
      <c r="H13" s="15">
        <f>IF(DAY(JanSun1)=1,IF(AND(YEAR(JanSun1+28)=CalendarYear,MONTH(JanSun1+28)=1),JanSun1+28,""),IF(AND(YEAR(JanSun1+35)=CalendarYear,MONTH(JanSun1+35)=1),JanSun1+35,""))</f>
        <v>40937</v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>
        <f>IF(DAY(JanSun1)=1,IF(AND(YEAR(JanSun1+29)=CalendarYear,MONTH(JanSun1+29)=1),JanSun1+29,""),IF(AND(YEAR(JanSun1+36)=CalendarYear,MONTH(JanSun1+36)=1),JanSun1+36,""))</f>
        <v>40938</v>
      </c>
      <c r="C15" s="17">
        <f>IF(DAY(JanSun1)=1,IF(AND(YEAR(JanSun1+30)=CalendarYear,MONTH(JanSun1+30)=1),JanSun1+30,""),IF(AND(YEAR(JanSun1+37)=CalendarYear,MONTH(JanSun1+37)=1),JanSun1+37,""))</f>
        <v>40939</v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B3:F3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UPPER(TEXT(DATE(CalendarYear,10,1),"MMMM ÅÅÅÅ"))</f>
        <v>OKTOBER 2012</v>
      </c>
      <c r="C3" s="58"/>
      <c r="D3" s="58"/>
      <c r="E3" s="58"/>
      <c r="F3" s="58"/>
    </row>
    <row r="4" spans="1:18" customFormat="1" ht="29.25" customHeight="1" x14ac:dyDescent="0.25">
      <c r="B4" s="48" t="s">
        <v>9</v>
      </c>
      <c r="C4" s="46" t="s">
        <v>1</v>
      </c>
      <c r="D4" s="46" t="s">
        <v>2</v>
      </c>
      <c r="E4" s="46" t="s">
        <v>3</v>
      </c>
      <c r="F4" s="46" t="s">
        <v>4</v>
      </c>
      <c r="G4" s="46" t="s">
        <v>5</v>
      </c>
      <c r="H4" s="47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>
        <f>IF(DAY(OctSun1)=1,"",IF(AND(YEAR(OctSun1+1)=CalendarYear,MONTH(OctSun1+1)=10),OctSun1+1,""))</f>
        <v>41183</v>
      </c>
      <c r="C5" s="13">
        <f>IF(DAY(OctSun1)=1,"",IF(AND(YEAR(OctSun1+2)=CalendarYear,MONTH(OctSun1+2)=10),OctSun1+2,""))</f>
        <v>41184</v>
      </c>
      <c r="D5" s="13">
        <f>IF(DAY(OctSun1)=1,"",IF(AND(YEAR(OctSun1+3)=CalendarYear,MONTH(OctSun1+3)=10),OctSun1+3,""))</f>
        <v>41185</v>
      </c>
      <c r="E5" s="13">
        <f>IF(DAY(OctSun1)=1,"",IF(AND(YEAR(OctSun1+4)=CalendarYear,MONTH(OctSun1+4)=10),OctSun1+4,""))</f>
        <v>41186</v>
      </c>
      <c r="F5" s="13">
        <f>IF(DAY(OctSun1)=1,"",IF(AND(YEAR(OctSun1+5)=CalendarYear,MONTH(OctSun1+5)=10),OctSun1+5,""))</f>
        <v>41187</v>
      </c>
      <c r="G5" s="13">
        <f>IF(DAY(OctSun1)=1,"",IF(AND(YEAR(OctSun1+6)=CalendarYear,MONTH(OctSun1+6)=10),OctSun1+6,""))</f>
        <v>41188</v>
      </c>
      <c r="H5" s="13">
        <f>IF(DAY(OctSun1)=1,IF(AND(YEAR(OctSun1)=CalendarYear,MONTH(OctSun1)=10),OctSun1,""),IF(AND(YEAR(OctSun1+7)=CalendarYear,MONTH(OctSun1+7)=10),OctSun1+7,""))</f>
        <v>41189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IF(DAY(OctSun1)=1,IF(AND(YEAR(OctSun1+1)=CalendarYear,MONTH(OctSun1+1)=10),OctSun1+1,""),IF(AND(YEAR(OctSun1+8)=CalendarYear,MONTH(OctSun1+8)=10),OctSun1+8,""))</f>
        <v>41190</v>
      </c>
      <c r="C7" s="14">
        <f>IF(DAY(OctSun1)=1,IF(AND(YEAR(OctSun1+2)=CalendarYear,MONTH(OctSun1+2)=10),OctSun1+2,""),IF(AND(YEAR(OctSun1+9)=CalendarYear,MONTH(OctSun1+9)=10),OctSun1+9,""))</f>
        <v>41191</v>
      </c>
      <c r="D7" s="14">
        <f>IF(DAY(OctSun1)=1,IF(AND(YEAR(OctSun1+3)=CalendarYear,MONTH(OctSun1+3)=10),OctSun1+3,""),IF(AND(YEAR(OctSun1+10)=CalendarYear,MONTH(OctSun1+10)=10),OctSun1+10,""))</f>
        <v>41192</v>
      </c>
      <c r="E7" s="14">
        <f>IF(DAY(OctSun1)=1,IF(AND(YEAR(OctSun1+4)=CalendarYear,MONTH(OctSun1+4)=10),OctSun1+4,""),IF(AND(YEAR(OctSun1+11)=CalendarYear,MONTH(OctSun1+11)=10),OctSun1+11,""))</f>
        <v>41193</v>
      </c>
      <c r="F7" s="14">
        <f>IF(DAY(OctSun1)=1,IF(AND(YEAR(OctSun1+5)=CalendarYear,MONTH(OctSun1+5)=10),OctSun1+5,""),IF(AND(YEAR(OctSun1+12)=CalendarYear,MONTH(OctSun1+12)=10),OctSun1+12,""))</f>
        <v>41194</v>
      </c>
      <c r="G7" s="14">
        <f>IF(DAY(OctSun1)=1,IF(AND(YEAR(OctSun1+6)=CalendarYear,MONTH(OctSun1+6)=10),OctSun1+6,""),IF(AND(YEAR(OctSun1+13)=CalendarYear,MONTH(OctSun1+13)=10),OctSun1+13,""))</f>
        <v>41195</v>
      </c>
      <c r="H7" s="14">
        <f>IF(DAY(OctSun1)=1,IF(AND(YEAR(OctSun1+7)=CalendarYear,MONTH(OctSun1+7)=10),OctSun1+7,""),IF(AND(YEAR(OctSun1+14)=CalendarYear,MONTH(OctSun1+14)=10),OctSun1+14,""))</f>
        <v>41196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IF(DAY(OctSun1)=1,IF(AND(YEAR(OctSun1+8)=CalendarYear,MONTH(OctSun1+8)=10),OctSun1+8,""),IF(AND(YEAR(OctSun1+15)=CalendarYear,MONTH(OctSun1+15)=10),OctSun1+15,""))</f>
        <v>41197</v>
      </c>
      <c r="C9" s="15">
        <f>IF(DAY(OctSun1)=1,IF(AND(YEAR(OctSun1+9)=CalendarYear,MONTH(OctSun1+9)=10),OctSun1+9,""),IF(AND(YEAR(OctSun1+16)=CalendarYear,MONTH(OctSun1+16)=10),OctSun1+16,""))</f>
        <v>41198</v>
      </c>
      <c r="D9" s="15">
        <f>IF(DAY(OctSun1)=1,IF(AND(YEAR(OctSun1+10)=CalendarYear,MONTH(OctSun1+10)=10),OctSun1+10,""),IF(AND(YEAR(OctSun1+17)=CalendarYear,MONTH(OctSun1+17)=10),OctSun1+17,""))</f>
        <v>41199</v>
      </c>
      <c r="E9" s="15">
        <f>IF(DAY(OctSun1)=1,IF(AND(YEAR(OctSun1+11)=CalendarYear,MONTH(OctSun1+11)=10),OctSun1+11,""),IF(AND(YEAR(OctSun1+18)=CalendarYear,MONTH(OctSun1+18)=10),OctSun1+18,""))</f>
        <v>41200</v>
      </c>
      <c r="F9" s="15">
        <f>IF(DAY(OctSun1)=1,IF(AND(YEAR(OctSun1+12)=CalendarYear,MONTH(OctSun1+12)=10),OctSun1+12,""),IF(AND(YEAR(OctSun1+19)=CalendarYear,MONTH(OctSun1+19)=10),OctSun1+19,""))</f>
        <v>41201</v>
      </c>
      <c r="G9" s="15">
        <f>IF(DAY(OctSun1)=1,IF(AND(YEAR(OctSun1+13)=CalendarYear,MONTH(OctSun1+13)=10),OctSun1+13,""),IF(AND(YEAR(OctSun1+20)=CalendarYear,MONTH(OctSun1+20)=10),OctSun1+20,""))</f>
        <v>41202</v>
      </c>
      <c r="H9" s="15">
        <f>IF(DAY(OctSun1)=1,IF(AND(YEAR(OctSun1+14)=CalendarYear,MONTH(OctSun1+14)=10),OctSun1+14,""),IF(AND(YEAR(OctSun1+21)=CalendarYear,MONTH(OctSun1+21)=10),OctSun1+21,""))</f>
        <v>41203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IF(DAY(OctSun1)=1,IF(AND(YEAR(OctSun1+15)=CalendarYear,MONTH(OctSun1+15)=10),OctSun1+15,""),IF(AND(YEAR(OctSun1+22)=CalendarYear,MONTH(OctSun1+22)=10),OctSun1+22,""))</f>
        <v>41204</v>
      </c>
      <c r="C11" s="16">
        <f>IF(DAY(OctSun1)=1,IF(AND(YEAR(OctSun1+16)=CalendarYear,MONTH(OctSun1+16)=10),OctSun1+16,""),IF(AND(YEAR(OctSun1+23)=CalendarYear,MONTH(OctSun1+23)=10),OctSun1+23,""))</f>
        <v>41205</v>
      </c>
      <c r="D11" s="16">
        <f>IF(DAY(OctSun1)=1,IF(AND(YEAR(OctSun1+17)=CalendarYear,MONTH(OctSun1+17)=10),OctSun1+17,""),IF(AND(YEAR(OctSun1+24)=CalendarYear,MONTH(OctSun1+24)=10),OctSun1+24,""))</f>
        <v>41206</v>
      </c>
      <c r="E11" s="16">
        <f>IF(DAY(OctSun1)=1,IF(AND(YEAR(OctSun1+18)=CalendarYear,MONTH(OctSun1+18)=10),OctSun1+18,""),IF(AND(YEAR(OctSun1+25)=CalendarYear,MONTH(OctSun1+25)=10),OctSun1+25,""))</f>
        <v>41207</v>
      </c>
      <c r="F11" s="16">
        <f>IF(DAY(OctSun1)=1,IF(AND(YEAR(OctSun1+19)=CalendarYear,MONTH(OctSun1+19)=10),OctSun1+19,""),IF(AND(YEAR(OctSun1+26)=CalendarYear,MONTH(OctSun1+26)=10),OctSun1+26,""))</f>
        <v>41208</v>
      </c>
      <c r="G11" s="16">
        <f>IF(DAY(OctSun1)=1,IF(AND(YEAR(OctSun1+20)=CalendarYear,MONTH(OctSun1+20)=10),OctSun1+20,""),IF(AND(YEAR(OctSun1+27)=CalendarYear,MONTH(OctSun1+27)=10),OctSun1+27,""))</f>
        <v>41209</v>
      </c>
      <c r="H11" s="16">
        <f>IF(DAY(OctSun1)=1,IF(AND(YEAR(OctSun1+21)=CalendarYear,MONTH(OctSun1+21)=10),OctSun1+21,""),IF(AND(YEAR(OctSun1+28)=CalendarYear,MONTH(OctSun1+28)=10),OctSun1+28,""))</f>
        <v>41210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IF(DAY(OctSun1)=1,IF(AND(YEAR(OctSun1+22)=CalendarYear,MONTH(OctSun1+22)=10),OctSun1+22,""),IF(AND(YEAR(OctSun1+29)=CalendarYear,MONTH(OctSun1+29)=10),OctSun1+29,""))</f>
        <v>41211</v>
      </c>
      <c r="C13" s="15">
        <f>IF(DAY(OctSun1)=1,IF(AND(YEAR(OctSun1+23)=CalendarYear,MONTH(OctSun1+23)=10),OctSun1+23,""),IF(AND(YEAR(OctSun1+30)=CalendarYear,MONTH(OctSun1+30)=10),OctSun1+30,""))</f>
        <v>41212</v>
      </c>
      <c r="D13" s="15">
        <f>IF(DAY(OctSun1)=1,IF(AND(YEAR(OctSun1+24)=CalendarYear,MONTH(OctSun1+24)=10),OctSun1+24,""),IF(AND(YEAR(OctSun1+31)=CalendarYear,MONTH(OctSun1+31)=10),OctSun1+31,""))</f>
        <v>41213</v>
      </c>
      <c r="E13" s="15" t="str">
        <f>IF(DAY(OctSun1)=1,IF(AND(YEAR(OctSun1+25)=CalendarYear,MONTH(OctSun1+25)=10),OctSun1+25,""),IF(AND(YEAR(OctSun1+32)=CalendarYear,MONTH(OctSun1+32)=10),OctSun1+32,""))</f>
        <v/>
      </c>
      <c r="F13" s="15" t="str">
        <f>IF(DAY(OctSun1)=1,IF(AND(YEAR(OctSun1+26)=CalendarYear,MONTH(OctSun1+26)=10),OctSun1+26,""),IF(AND(YEAR(OctSun1+33)=CalendarYear,MONTH(OctSun1+33)=10),OctSun1+33,""))</f>
        <v/>
      </c>
      <c r="G13" s="15" t="str">
        <f>IF(DAY(OctSun1)=1,IF(AND(YEAR(OctSun1+27)=CalendarYear,MONTH(OctSun1+27)=10),OctSun1+27,""),IF(AND(YEAR(OctSun1+34)=CalendarYear,MONTH(OctSun1+34)=10),OctSun1+34,""))</f>
        <v/>
      </c>
      <c r="H13" s="15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 t="str">
        <f>IF(DAY(OctSun1)=1,IF(AND(YEAR(OctSun1+29)=CalendarYear,MONTH(OctSun1+29)=10),OctSun1+29,""),IF(AND(YEAR(OctSun1+36)=CalendarYear,MONTH(OctSun1+36)=10),OctSun1+36,""))</f>
        <v/>
      </c>
      <c r="C15" s="17" t="str">
        <f>IF(DAY(OctSun1)=1,IF(AND(YEAR(OctSun1+30)=CalendarYear,MONTH(OctSun1+30)=10),OctSun1+30,""),IF(AND(YEAR(OctSun1+37)=CalendarYear,MONTH(OctSun1+37)=10),OctSun1+37,""))</f>
        <v/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UPPER(TEXT(DATE(CalendarYear,11,1),"MMMM ÅÅÅÅ"))</f>
        <v>NOVEMBER 2012</v>
      </c>
      <c r="C3" s="58"/>
      <c r="D3" s="58"/>
      <c r="E3" s="58"/>
      <c r="F3" s="58"/>
    </row>
    <row r="4" spans="1:18" customFormat="1" ht="29.25" customHeight="1" x14ac:dyDescent="0.25">
      <c r="B4" s="51" t="s">
        <v>9</v>
      </c>
      <c r="C4" s="49" t="s">
        <v>1</v>
      </c>
      <c r="D4" s="49" t="s">
        <v>2</v>
      </c>
      <c r="E4" s="49" t="s">
        <v>3</v>
      </c>
      <c r="F4" s="49" t="s">
        <v>4</v>
      </c>
      <c r="G4" s="49" t="s">
        <v>5</v>
      </c>
      <c r="H4" s="50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IF(DAY(NovSun1)=1,"",IF(AND(YEAR(NovSun1+1)=CalendarYear,MONTH(NovSun1+1)=11),NovSun1+1,""))</f>
        <v/>
      </c>
      <c r="C5" s="13" t="str">
        <f>IF(DAY(NovSun1)=1,"",IF(AND(YEAR(NovSun1+2)=CalendarYear,MONTH(NovSun1+2)=11),NovSun1+2,""))</f>
        <v/>
      </c>
      <c r="D5" s="13" t="str">
        <f>IF(DAY(NovSun1)=1,"",IF(AND(YEAR(NovSun1+3)=CalendarYear,MONTH(NovSun1+3)=11),NovSun1+3,""))</f>
        <v/>
      </c>
      <c r="E5" s="13">
        <f>IF(DAY(NovSun1)=1,"",IF(AND(YEAR(NovSun1+4)=CalendarYear,MONTH(NovSun1+4)=11),NovSun1+4,""))</f>
        <v>41214</v>
      </c>
      <c r="F5" s="13">
        <f>IF(DAY(NovSun1)=1,"",IF(AND(YEAR(NovSun1+5)=CalendarYear,MONTH(NovSun1+5)=11),NovSun1+5,""))</f>
        <v>41215</v>
      </c>
      <c r="G5" s="13">
        <f>IF(DAY(NovSun1)=1,"",IF(AND(YEAR(NovSun1+6)=CalendarYear,MONTH(NovSun1+6)=11),NovSun1+6,""))</f>
        <v>41216</v>
      </c>
      <c r="H5" s="13">
        <f>IF(DAY(NovSun1)=1,IF(AND(YEAR(NovSun1)=CalendarYear,MONTH(NovSun1)=11),NovSun1,""),IF(AND(YEAR(NovSun1+7)=CalendarYear,MONTH(NovSun1+7)=11),NovSun1+7,""))</f>
        <v>41217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IF(DAY(NovSun1)=1,IF(AND(YEAR(NovSun1+1)=CalendarYear,MONTH(NovSun1+1)=11),NovSun1+1,""),IF(AND(YEAR(NovSun1+8)=CalendarYear,MONTH(NovSun1+8)=11),NovSun1+8,""))</f>
        <v>41218</v>
      </c>
      <c r="C7" s="14">
        <f>IF(DAY(NovSun1)=1,IF(AND(YEAR(NovSun1+2)=CalendarYear,MONTH(NovSun1+2)=11),NovSun1+2,""),IF(AND(YEAR(NovSun1+9)=CalendarYear,MONTH(NovSun1+9)=11),NovSun1+9,""))</f>
        <v>41219</v>
      </c>
      <c r="D7" s="14">
        <f>IF(DAY(NovSun1)=1,IF(AND(YEAR(NovSun1+3)=CalendarYear,MONTH(NovSun1+3)=11),NovSun1+3,""),IF(AND(YEAR(NovSun1+10)=CalendarYear,MONTH(NovSun1+10)=11),NovSun1+10,""))</f>
        <v>41220</v>
      </c>
      <c r="E7" s="14">
        <f>IF(DAY(NovSun1)=1,IF(AND(YEAR(NovSun1+4)=CalendarYear,MONTH(NovSun1+4)=11),NovSun1+4,""),IF(AND(YEAR(NovSun1+11)=CalendarYear,MONTH(NovSun1+11)=11),NovSun1+11,""))</f>
        <v>41221</v>
      </c>
      <c r="F7" s="14">
        <f>IF(DAY(NovSun1)=1,IF(AND(YEAR(NovSun1+5)=CalendarYear,MONTH(NovSun1+5)=11),NovSun1+5,""),IF(AND(YEAR(NovSun1+12)=CalendarYear,MONTH(NovSun1+12)=11),NovSun1+12,""))</f>
        <v>41222</v>
      </c>
      <c r="G7" s="14">
        <f>IF(DAY(NovSun1)=1,IF(AND(YEAR(NovSun1+6)=CalendarYear,MONTH(NovSun1+6)=11),NovSun1+6,""),IF(AND(YEAR(NovSun1+13)=CalendarYear,MONTH(NovSun1+13)=11),NovSun1+13,""))</f>
        <v>41223</v>
      </c>
      <c r="H7" s="14">
        <f>IF(DAY(NovSun1)=1,IF(AND(YEAR(NovSun1+7)=CalendarYear,MONTH(NovSun1+7)=11),NovSun1+7,""),IF(AND(YEAR(NovSun1+14)=CalendarYear,MONTH(NovSun1+14)=11),NovSun1+14,""))</f>
        <v>41224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IF(DAY(NovSun1)=1,IF(AND(YEAR(NovSun1+8)=CalendarYear,MONTH(NovSun1+8)=11),NovSun1+8,""),IF(AND(YEAR(NovSun1+15)=CalendarYear,MONTH(NovSun1+15)=11),NovSun1+15,""))</f>
        <v>41225</v>
      </c>
      <c r="C9" s="15">
        <f>IF(DAY(NovSun1)=1,IF(AND(YEAR(NovSun1+9)=CalendarYear,MONTH(NovSun1+9)=11),NovSun1+9,""),IF(AND(YEAR(NovSun1+16)=CalendarYear,MONTH(NovSun1+16)=11),NovSun1+16,""))</f>
        <v>41226</v>
      </c>
      <c r="D9" s="15">
        <f>IF(DAY(NovSun1)=1,IF(AND(YEAR(NovSun1+10)=CalendarYear,MONTH(NovSun1+10)=11),NovSun1+10,""),IF(AND(YEAR(NovSun1+17)=CalendarYear,MONTH(NovSun1+17)=11),NovSun1+17,""))</f>
        <v>41227</v>
      </c>
      <c r="E9" s="15">
        <f>IF(DAY(NovSun1)=1,IF(AND(YEAR(NovSun1+11)=CalendarYear,MONTH(NovSun1+11)=11),NovSun1+11,""),IF(AND(YEAR(NovSun1+18)=CalendarYear,MONTH(NovSun1+18)=11),NovSun1+18,""))</f>
        <v>41228</v>
      </c>
      <c r="F9" s="15">
        <f>IF(DAY(NovSun1)=1,IF(AND(YEAR(NovSun1+12)=CalendarYear,MONTH(NovSun1+12)=11),NovSun1+12,""),IF(AND(YEAR(NovSun1+19)=CalendarYear,MONTH(NovSun1+19)=11),NovSun1+19,""))</f>
        <v>41229</v>
      </c>
      <c r="G9" s="15">
        <f>IF(DAY(NovSun1)=1,IF(AND(YEAR(NovSun1+13)=CalendarYear,MONTH(NovSun1+13)=11),NovSun1+13,""),IF(AND(YEAR(NovSun1+20)=CalendarYear,MONTH(NovSun1+20)=11),NovSun1+20,""))</f>
        <v>41230</v>
      </c>
      <c r="H9" s="15">
        <f>IF(DAY(NovSun1)=1,IF(AND(YEAR(NovSun1+14)=CalendarYear,MONTH(NovSun1+14)=11),NovSun1+14,""),IF(AND(YEAR(NovSun1+21)=CalendarYear,MONTH(NovSun1+21)=11),NovSun1+21,""))</f>
        <v>41231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IF(DAY(NovSun1)=1,IF(AND(YEAR(NovSun1+15)=CalendarYear,MONTH(NovSun1+15)=11),NovSun1+15,""),IF(AND(YEAR(NovSun1+22)=CalendarYear,MONTH(NovSun1+22)=11),NovSun1+22,""))</f>
        <v>41232</v>
      </c>
      <c r="C11" s="16">
        <f>IF(DAY(NovSun1)=1,IF(AND(YEAR(NovSun1+16)=CalendarYear,MONTH(NovSun1+16)=11),NovSun1+16,""),IF(AND(YEAR(NovSun1+23)=CalendarYear,MONTH(NovSun1+23)=11),NovSun1+23,""))</f>
        <v>41233</v>
      </c>
      <c r="D11" s="16">
        <f>IF(DAY(NovSun1)=1,IF(AND(YEAR(NovSun1+17)=CalendarYear,MONTH(NovSun1+17)=11),NovSun1+17,""),IF(AND(YEAR(NovSun1+24)=CalendarYear,MONTH(NovSun1+24)=11),NovSun1+24,""))</f>
        <v>41234</v>
      </c>
      <c r="E11" s="16">
        <f>IF(DAY(NovSun1)=1,IF(AND(YEAR(NovSun1+18)=CalendarYear,MONTH(NovSun1+18)=11),NovSun1+18,""),IF(AND(YEAR(NovSun1+25)=CalendarYear,MONTH(NovSun1+25)=11),NovSun1+25,""))</f>
        <v>41235</v>
      </c>
      <c r="F11" s="16">
        <f>IF(DAY(NovSun1)=1,IF(AND(YEAR(NovSun1+19)=CalendarYear,MONTH(NovSun1+19)=11),NovSun1+19,""),IF(AND(YEAR(NovSun1+26)=CalendarYear,MONTH(NovSun1+26)=11),NovSun1+26,""))</f>
        <v>41236</v>
      </c>
      <c r="G11" s="16">
        <f>IF(DAY(NovSun1)=1,IF(AND(YEAR(NovSun1+20)=CalendarYear,MONTH(NovSun1+20)=11),NovSun1+20,""),IF(AND(YEAR(NovSun1+27)=CalendarYear,MONTH(NovSun1+27)=11),NovSun1+27,""))</f>
        <v>41237</v>
      </c>
      <c r="H11" s="16">
        <f>IF(DAY(NovSun1)=1,IF(AND(YEAR(NovSun1+21)=CalendarYear,MONTH(NovSun1+21)=11),NovSun1+21,""),IF(AND(YEAR(NovSun1+28)=CalendarYear,MONTH(NovSun1+28)=11),NovSun1+28,""))</f>
        <v>41238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IF(DAY(NovSun1)=1,IF(AND(YEAR(NovSun1+22)=CalendarYear,MONTH(NovSun1+22)=11),NovSun1+22,""),IF(AND(YEAR(NovSun1+29)=CalendarYear,MONTH(NovSun1+29)=11),NovSun1+29,""))</f>
        <v>41239</v>
      </c>
      <c r="C13" s="15">
        <f>IF(DAY(NovSun1)=1,IF(AND(YEAR(NovSun1+23)=CalendarYear,MONTH(NovSun1+23)=11),NovSun1+23,""),IF(AND(YEAR(NovSun1+30)=CalendarYear,MONTH(NovSun1+30)=11),NovSun1+30,""))</f>
        <v>41240</v>
      </c>
      <c r="D13" s="15">
        <f>IF(DAY(NovSun1)=1,IF(AND(YEAR(NovSun1+24)=CalendarYear,MONTH(NovSun1+24)=11),NovSun1+24,""),IF(AND(YEAR(NovSun1+31)=CalendarYear,MONTH(NovSun1+31)=11),NovSun1+31,""))</f>
        <v>41241</v>
      </c>
      <c r="E13" s="15">
        <f>IF(DAY(NovSun1)=1,IF(AND(YEAR(NovSun1+25)=CalendarYear,MONTH(NovSun1+25)=11),NovSun1+25,""),IF(AND(YEAR(NovSun1+32)=CalendarYear,MONTH(NovSun1+32)=11),NovSun1+32,""))</f>
        <v>41242</v>
      </c>
      <c r="F13" s="15">
        <f>IF(DAY(NovSun1)=1,IF(AND(YEAR(NovSun1+26)=CalendarYear,MONTH(NovSun1+26)=11),NovSun1+26,""),IF(AND(YEAR(NovSun1+33)=CalendarYear,MONTH(NovSun1+33)=11),NovSun1+33,""))</f>
        <v>41243</v>
      </c>
      <c r="G13" s="15" t="str">
        <f>IF(DAY(NovSun1)=1,IF(AND(YEAR(NovSun1+27)=CalendarYear,MONTH(NovSun1+27)=11),NovSun1+27,""),IF(AND(YEAR(NovSun1+34)=CalendarYear,MONTH(NovSun1+34)=11),NovSun1+34,""))</f>
        <v/>
      </c>
      <c r="H13" s="15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 t="str">
        <f>IF(DAY(NovSun1)=1,IF(AND(YEAR(NovSun1+29)=CalendarYear,MONTH(NovSun1+29)=11),NovSun1+29,""),IF(AND(YEAR(NovSun1+36)=CalendarYear,MONTH(NovSun1+36)=11),NovSun1+36,""))</f>
        <v/>
      </c>
      <c r="C15" s="17" t="str">
        <f>IF(DAY(NovSun1)=1,IF(AND(YEAR(NovSun1+30)=CalendarYear,MONTH(NovSun1+30)=11),NovSun1+30,""),IF(AND(YEAR(NovSun1+37)=CalendarYear,MONTH(NovSun1+37)=11),NovSun1+37,""))</f>
        <v/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UPPER(TEXT(DATE(CalendarYear,12,1),"MMMM ÅÅÅÅ"))</f>
        <v>DECEMBER 2012</v>
      </c>
      <c r="C3" s="58"/>
      <c r="D3" s="58"/>
      <c r="E3" s="58"/>
      <c r="F3" s="58"/>
    </row>
    <row r="4" spans="1:18" customFormat="1" ht="29.25" customHeight="1" x14ac:dyDescent="0.25">
      <c r="B4" s="54" t="s">
        <v>9</v>
      </c>
      <c r="C4" s="52" t="s">
        <v>1</v>
      </c>
      <c r="D4" s="52" t="s">
        <v>2</v>
      </c>
      <c r="E4" s="52" t="s">
        <v>3</v>
      </c>
      <c r="F4" s="52" t="s">
        <v>4</v>
      </c>
      <c r="G4" s="52" t="s">
        <v>5</v>
      </c>
      <c r="H4" s="5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IF(DAY(DecSun1)=1,"",IF(AND(YEAR(DecSun1+1)=CalendarYear,MONTH(DecSun1+1)=12),DecSun1+1,""))</f>
        <v/>
      </c>
      <c r="C5" s="13" t="str">
        <f>IF(DAY(DecSun1)=1,"",IF(AND(YEAR(DecSun1+2)=CalendarYear,MONTH(DecSun1+2)=12),DecSun1+2,""))</f>
        <v/>
      </c>
      <c r="D5" s="13" t="str">
        <f>IF(DAY(DecSun1)=1,"",IF(AND(YEAR(DecSun1+3)=CalendarYear,MONTH(DecSun1+3)=12),DecSun1+3,""))</f>
        <v/>
      </c>
      <c r="E5" s="13" t="str">
        <f>IF(DAY(DecSun1)=1,"",IF(AND(YEAR(DecSun1+4)=CalendarYear,MONTH(DecSun1+4)=12),DecSun1+4,""))</f>
        <v/>
      </c>
      <c r="F5" s="13" t="str">
        <f>IF(DAY(DecSun1)=1,"",IF(AND(YEAR(DecSun1+5)=CalendarYear,MONTH(DecSun1+5)=12),DecSun1+5,""))</f>
        <v/>
      </c>
      <c r="G5" s="13">
        <f>IF(DAY(DecSun1)=1,"",IF(AND(YEAR(DecSun1+6)=CalendarYear,MONTH(DecSun1+6)=12),DecSun1+6,""))</f>
        <v>41244</v>
      </c>
      <c r="H5" s="13">
        <f>IF(DAY(DecSun1)=1,IF(AND(YEAR(DecSun1)=CalendarYear,MONTH(DecSun1)=12),DecSun1,""),IF(AND(YEAR(DecSun1+7)=CalendarYear,MONTH(DecSun1+7)=12),DecSun1+7,""))</f>
        <v>41245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IF(DAY(DecSun1)=1,IF(AND(YEAR(DecSun1+1)=CalendarYear,MONTH(DecSun1+1)=12),DecSun1+1,""),IF(AND(YEAR(DecSun1+8)=CalendarYear,MONTH(DecSun1+8)=12),DecSun1+8,""))</f>
        <v>41246</v>
      </c>
      <c r="C7" s="14">
        <f>IF(DAY(DecSun1)=1,IF(AND(YEAR(DecSun1+2)=CalendarYear,MONTH(DecSun1+2)=12),DecSun1+2,""),IF(AND(YEAR(DecSun1+9)=CalendarYear,MONTH(DecSun1+9)=12),DecSun1+9,""))</f>
        <v>41247</v>
      </c>
      <c r="D7" s="14">
        <f>IF(DAY(DecSun1)=1,IF(AND(YEAR(DecSun1+3)=CalendarYear,MONTH(DecSun1+3)=12),DecSun1+3,""),IF(AND(YEAR(DecSun1+10)=CalendarYear,MONTH(DecSun1+10)=12),DecSun1+10,""))</f>
        <v>41248</v>
      </c>
      <c r="E7" s="14">
        <f>IF(DAY(DecSun1)=1,IF(AND(YEAR(DecSun1+4)=CalendarYear,MONTH(DecSun1+4)=12),DecSun1+4,""),IF(AND(YEAR(DecSun1+11)=CalendarYear,MONTH(DecSun1+11)=12),DecSun1+11,""))</f>
        <v>41249</v>
      </c>
      <c r="F7" s="14">
        <f>IF(DAY(DecSun1)=1,IF(AND(YEAR(DecSun1+5)=CalendarYear,MONTH(DecSun1+5)=12),DecSun1+5,""),IF(AND(YEAR(DecSun1+12)=CalendarYear,MONTH(DecSun1+12)=12),DecSun1+12,""))</f>
        <v>41250</v>
      </c>
      <c r="G7" s="14">
        <f>IF(DAY(DecSun1)=1,IF(AND(YEAR(DecSun1+6)=CalendarYear,MONTH(DecSun1+6)=12),DecSun1+6,""),IF(AND(YEAR(DecSun1+13)=CalendarYear,MONTH(DecSun1+13)=12),DecSun1+13,""))</f>
        <v>41251</v>
      </c>
      <c r="H7" s="14">
        <f>IF(DAY(DecSun1)=1,IF(AND(YEAR(DecSun1+7)=CalendarYear,MONTH(DecSun1+7)=12),DecSun1+7,""),IF(AND(YEAR(DecSun1+14)=CalendarYear,MONTH(DecSun1+14)=12),DecSun1+14,""))</f>
        <v>41252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IF(DAY(DecSun1)=1,IF(AND(YEAR(DecSun1+8)=CalendarYear,MONTH(DecSun1+8)=12),DecSun1+8,""),IF(AND(YEAR(DecSun1+15)=CalendarYear,MONTH(DecSun1+15)=12),DecSun1+15,""))</f>
        <v>41253</v>
      </c>
      <c r="C9" s="15">
        <f>IF(DAY(DecSun1)=1,IF(AND(YEAR(DecSun1+9)=CalendarYear,MONTH(DecSun1+9)=12),DecSun1+9,""),IF(AND(YEAR(DecSun1+16)=CalendarYear,MONTH(DecSun1+16)=12),DecSun1+16,""))</f>
        <v>41254</v>
      </c>
      <c r="D9" s="15">
        <f>IF(DAY(DecSun1)=1,IF(AND(YEAR(DecSun1+10)=CalendarYear,MONTH(DecSun1+10)=12),DecSun1+10,""),IF(AND(YEAR(DecSun1+17)=CalendarYear,MONTH(DecSun1+17)=12),DecSun1+17,""))</f>
        <v>41255</v>
      </c>
      <c r="E9" s="15">
        <f>IF(DAY(DecSun1)=1,IF(AND(YEAR(DecSun1+11)=CalendarYear,MONTH(DecSun1+11)=12),DecSun1+11,""),IF(AND(YEAR(DecSun1+18)=CalendarYear,MONTH(DecSun1+18)=12),DecSun1+18,""))</f>
        <v>41256</v>
      </c>
      <c r="F9" s="15">
        <f>IF(DAY(DecSun1)=1,IF(AND(YEAR(DecSun1+12)=CalendarYear,MONTH(DecSun1+12)=12),DecSun1+12,""),IF(AND(YEAR(DecSun1+19)=CalendarYear,MONTH(DecSun1+19)=12),DecSun1+19,""))</f>
        <v>41257</v>
      </c>
      <c r="G9" s="15">
        <f>IF(DAY(DecSun1)=1,IF(AND(YEAR(DecSun1+13)=CalendarYear,MONTH(DecSun1+13)=12),DecSun1+13,""),IF(AND(YEAR(DecSun1+20)=CalendarYear,MONTH(DecSun1+20)=12),DecSun1+20,""))</f>
        <v>41258</v>
      </c>
      <c r="H9" s="15">
        <f>IF(DAY(DecSun1)=1,IF(AND(YEAR(DecSun1+14)=CalendarYear,MONTH(DecSun1+14)=12),DecSun1+14,""),IF(AND(YEAR(DecSun1+21)=CalendarYear,MONTH(DecSun1+21)=12),DecSun1+21,""))</f>
        <v>41259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IF(DAY(DecSun1)=1,IF(AND(YEAR(DecSun1+15)=CalendarYear,MONTH(DecSun1+15)=12),DecSun1+15,""),IF(AND(YEAR(DecSun1+22)=CalendarYear,MONTH(DecSun1+22)=12),DecSun1+22,""))</f>
        <v>41260</v>
      </c>
      <c r="C11" s="16">
        <f>IF(DAY(DecSun1)=1,IF(AND(YEAR(DecSun1+16)=CalendarYear,MONTH(DecSun1+16)=12),DecSun1+16,""),IF(AND(YEAR(DecSun1+23)=CalendarYear,MONTH(DecSun1+23)=12),DecSun1+23,""))</f>
        <v>41261</v>
      </c>
      <c r="D11" s="16">
        <f>IF(DAY(DecSun1)=1,IF(AND(YEAR(DecSun1+17)=CalendarYear,MONTH(DecSun1+17)=12),DecSun1+17,""),IF(AND(YEAR(DecSun1+24)=CalendarYear,MONTH(DecSun1+24)=12),DecSun1+24,""))</f>
        <v>41262</v>
      </c>
      <c r="E11" s="16">
        <f>IF(DAY(DecSun1)=1,IF(AND(YEAR(DecSun1+18)=CalendarYear,MONTH(DecSun1+18)=12),DecSun1+18,""),IF(AND(YEAR(DecSun1+25)=CalendarYear,MONTH(DecSun1+25)=12),DecSun1+25,""))</f>
        <v>41263</v>
      </c>
      <c r="F11" s="16">
        <f>IF(DAY(DecSun1)=1,IF(AND(YEAR(DecSun1+19)=CalendarYear,MONTH(DecSun1+19)=12),DecSun1+19,""),IF(AND(YEAR(DecSun1+26)=CalendarYear,MONTH(DecSun1+26)=12),DecSun1+26,""))</f>
        <v>41264</v>
      </c>
      <c r="G11" s="16">
        <f>IF(DAY(DecSun1)=1,IF(AND(YEAR(DecSun1+20)=CalendarYear,MONTH(DecSun1+20)=12),DecSun1+20,""),IF(AND(YEAR(DecSun1+27)=CalendarYear,MONTH(DecSun1+27)=12),DecSun1+27,""))</f>
        <v>41265</v>
      </c>
      <c r="H11" s="16">
        <f>IF(DAY(DecSun1)=1,IF(AND(YEAR(DecSun1+21)=CalendarYear,MONTH(DecSun1+21)=12),DecSun1+21,""),IF(AND(YEAR(DecSun1+28)=CalendarYear,MONTH(DecSun1+28)=12),DecSun1+28,""))</f>
        <v>41266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IF(DAY(DecSun1)=1,IF(AND(YEAR(DecSun1+22)=CalendarYear,MONTH(DecSun1+22)=12),DecSun1+22,""),IF(AND(YEAR(DecSun1+29)=CalendarYear,MONTH(DecSun1+29)=12),DecSun1+29,""))</f>
        <v>41267</v>
      </c>
      <c r="C13" s="15">
        <f>IF(DAY(DecSun1)=1,IF(AND(YEAR(DecSun1+23)=CalendarYear,MONTH(DecSun1+23)=12),DecSun1+23,""),IF(AND(YEAR(DecSun1+30)=CalendarYear,MONTH(DecSun1+30)=12),DecSun1+30,""))</f>
        <v>41268</v>
      </c>
      <c r="D13" s="15">
        <f>IF(DAY(DecSun1)=1,IF(AND(YEAR(DecSun1+24)=CalendarYear,MONTH(DecSun1+24)=12),DecSun1+24,""),IF(AND(YEAR(DecSun1+31)=CalendarYear,MONTH(DecSun1+31)=12),DecSun1+31,""))</f>
        <v>41269</v>
      </c>
      <c r="E13" s="15">
        <f>IF(DAY(DecSun1)=1,IF(AND(YEAR(DecSun1+25)=CalendarYear,MONTH(DecSun1+25)=12),DecSun1+25,""),IF(AND(YEAR(DecSun1+32)=CalendarYear,MONTH(DecSun1+32)=12),DecSun1+32,""))</f>
        <v>41270</v>
      </c>
      <c r="F13" s="15">
        <f>IF(DAY(DecSun1)=1,IF(AND(YEAR(DecSun1+26)=CalendarYear,MONTH(DecSun1+26)=12),DecSun1+26,""),IF(AND(YEAR(DecSun1+33)=CalendarYear,MONTH(DecSun1+33)=12),DecSun1+33,""))</f>
        <v>41271</v>
      </c>
      <c r="G13" s="15">
        <f>IF(DAY(DecSun1)=1,IF(AND(YEAR(DecSun1+27)=CalendarYear,MONTH(DecSun1+27)=12),DecSun1+27,""),IF(AND(YEAR(DecSun1+34)=CalendarYear,MONTH(DecSun1+34)=12),DecSun1+34,""))</f>
        <v>41272</v>
      </c>
      <c r="H13" s="15">
        <f>IF(DAY(DecSun1)=1,IF(AND(YEAR(DecSun1+28)=CalendarYear,MONTH(DecSun1+28)=12),DecSun1+28,""),IF(AND(YEAR(DecSun1+35)=CalendarYear,MONTH(DecSun1+35)=12),DecSun1+35,""))</f>
        <v>41273</v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>
        <f>IF(DAY(DecSun1)=1,IF(AND(YEAR(DecSun1+29)=CalendarYear,MONTH(DecSun1+29)=12),DecSun1+29,""),IF(AND(YEAR(DecSun1+36)=CalendarYear,MONTH(DecSun1+36)=12),DecSun1+36,""))</f>
        <v>41274</v>
      </c>
      <c r="C15" s="17" t="str">
        <f>IF(DAY(DecSun1)=1,IF(AND(YEAR(DecSun1+30)=CalendarYear,MONTH(DecSun1+30)=12),DecSun1+30,""),IF(AND(YEAR(DecSun1+37)=CalendarYear,MONTH(DecSun1+37)=12),DecSun1+37,""))</f>
        <v/>
      </c>
      <c r="D15" s="62" t="s">
        <v>10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UPPER(TEXT(DATE(CalendarYear,2,1),"MMMM ÅÅÅÅ"))</f>
        <v>FEBRUARI 2012</v>
      </c>
      <c r="C3" s="58"/>
      <c r="D3" s="58"/>
      <c r="E3" s="58"/>
      <c r="F3" s="58"/>
    </row>
    <row r="4" spans="1:18" customFormat="1" ht="29.25" customHeight="1" x14ac:dyDescent="0.25">
      <c r="B4" s="24" t="s">
        <v>9</v>
      </c>
      <c r="C4" s="22" t="s">
        <v>1</v>
      </c>
      <c r="D4" s="22" t="s">
        <v>2</v>
      </c>
      <c r="E4" s="22" t="s">
        <v>3</v>
      </c>
      <c r="F4" s="22" t="s">
        <v>4</v>
      </c>
      <c r="G4" s="22" t="s">
        <v>5</v>
      </c>
      <c r="H4" s="23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IF(DAY(FebSun1)=1,"",IF(AND(YEAR(FebSun1+1)=CalendarYear,MONTH(FebSun1+1)=2),FebSun1+1,""))</f>
        <v/>
      </c>
      <c r="C5" s="13" t="str">
        <f>IF(DAY(FebSun1)=1,"",IF(AND(YEAR(FebSun1+2)=CalendarYear,MONTH(FebSun1+2)=2),FebSun1+2,""))</f>
        <v/>
      </c>
      <c r="D5" s="13">
        <f>IF(DAY(FebSun1)=1,"",IF(AND(YEAR(FebSun1+3)=CalendarYear,MONTH(FebSun1+3)=2),FebSun1+3,""))</f>
        <v>40940</v>
      </c>
      <c r="E5" s="13">
        <f>IF(DAY(FebSun1)=1,"",IF(AND(YEAR(FebSun1+4)=CalendarYear,MONTH(FebSun1+4)=2),FebSun1+4,""))</f>
        <v>40941</v>
      </c>
      <c r="F5" s="13">
        <f>IF(DAY(FebSun1)=1,"",IF(AND(YEAR(FebSun1+5)=CalendarYear,MONTH(FebSun1+5)=2),FebSun1+5,""))</f>
        <v>40942</v>
      </c>
      <c r="G5" s="13">
        <f>IF(DAY(FebSun1)=1,"",IF(AND(YEAR(FebSun1+6)=CalendarYear,MONTH(FebSun1+6)=2),FebSun1+6,""))</f>
        <v>40943</v>
      </c>
      <c r="H5" s="13">
        <f>IF(DAY(FebSun1)=1,IF(AND(YEAR(FebSun1)=CalendarYear,MONTH(FebSun1)=2),FebSun1,""),IF(AND(YEAR(FebSun1+7)=CalendarYear,MONTH(FebSun1+7)=2),FebSun1+7,""))</f>
        <v>40944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IF(DAY(FebSun1)=1,IF(AND(YEAR(FebSun1+1)=CalendarYear,MONTH(FebSun1+1)=2),FebSun1+1,""),IF(AND(YEAR(FebSun1+8)=CalendarYear,MONTH(FebSun1+8)=2),FebSun1+8,""))</f>
        <v>40945</v>
      </c>
      <c r="C7" s="14">
        <f>IF(DAY(FebSun1)=1,IF(AND(YEAR(FebSun1+2)=CalendarYear,MONTH(FebSun1+2)=2),FebSun1+2,""),IF(AND(YEAR(FebSun1+9)=CalendarYear,MONTH(FebSun1+9)=2),FebSun1+9,""))</f>
        <v>40946</v>
      </c>
      <c r="D7" s="14">
        <f>IF(DAY(FebSun1)=1,IF(AND(YEAR(FebSun1+3)=CalendarYear,MONTH(FebSun1+3)=2),FebSun1+3,""),IF(AND(YEAR(FebSun1+10)=CalendarYear,MONTH(FebSun1+10)=2),FebSun1+10,""))</f>
        <v>40947</v>
      </c>
      <c r="E7" s="14">
        <f>IF(DAY(FebSun1)=1,IF(AND(YEAR(FebSun1+4)=CalendarYear,MONTH(FebSun1+4)=2),FebSun1+4,""),IF(AND(YEAR(FebSun1+11)=CalendarYear,MONTH(FebSun1+11)=2),FebSun1+11,""))</f>
        <v>40948</v>
      </c>
      <c r="F7" s="14">
        <f>IF(DAY(FebSun1)=1,IF(AND(YEAR(FebSun1+5)=CalendarYear,MONTH(FebSun1+5)=2),FebSun1+5,""),IF(AND(YEAR(FebSun1+12)=CalendarYear,MONTH(FebSun1+12)=2),FebSun1+12,""))</f>
        <v>40949</v>
      </c>
      <c r="G7" s="14">
        <f>IF(DAY(FebSun1)=1,IF(AND(YEAR(FebSun1+6)=CalendarYear,MONTH(FebSun1+6)=2),FebSun1+6,""),IF(AND(YEAR(FebSun1+13)=CalendarYear,MONTH(FebSun1+13)=2),FebSun1+13,""))</f>
        <v>40950</v>
      </c>
      <c r="H7" s="14">
        <f>IF(DAY(FebSun1)=1,IF(AND(YEAR(FebSun1+7)=CalendarYear,MONTH(FebSun1+7)=2),FebSun1+7,""),IF(AND(YEAR(FebSun1+14)=CalendarYear,MONTH(FebSun1+14)=2),FebSun1+14,""))</f>
        <v>40951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IF(DAY(FebSun1)=1,IF(AND(YEAR(FebSun1+8)=CalendarYear,MONTH(FebSun1+8)=2),FebSun1+8,""),IF(AND(YEAR(FebSun1+15)=CalendarYear,MONTH(FebSun1+15)=2),FebSun1+15,""))</f>
        <v>40952</v>
      </c>
      <c r="C9" s="15">
        <f>IF(DAY(FebSun1)=1,IF(AND(YEAR(FebSun1+9)=CalendarYear,MONTH(FebSun1+9)=2),FebSun1+9,""),IF(AND(YEAR(FebSun1+16)=CalendarYear,MONTH(FebSun1+16)=2),FebSun1+16,""))</f>
        <v>40953</v>
      </c>
      <c r="D9" s="15">
        <f>IF(DAY(FebSun1)=1,IF(AND(YEAR(FebSun1+10)=CalendarYear,MONTH(FebSun1+10)=2),FebSun1+10,""),IF(AND(YEAR(FebSun1+17)=CalendarYear,MONTH(FebSun1+17)=2),FebSun1+17,""))</f>
        <v>40954</v>
      </c>
      <c r="E9" s="15">
        <f>IF(DAY(FebSun1)=1,IF(AND(YEAR(FebSun1+11)=CalendarYear,MONTH(FebSun1+11)=2),FebSun1+11,""),IF(AND(YEAR(FebSun1+18)=CalendarYear,MONTH(FebSun1+18)=2),FebSun1+18,""))</f>
        <v>40955</v>
      </c>
      <c r="F9" s="15">
        <f>IF(DAY(FebSun1)=1,IF(AND(YEAR(FebSun1+12)=CalendarYear,MONTH(FebSun1+12)=2),FebSun1+12,""),IF(AND(YEAR(FebSun1+19)=CalendarYear,MONTH(FebSun1+19)=2),FebSun1+19,""))</f>
        <v>40956</v>
      </c>
      <c r="G9" s="15">
        <f>IF(DAY(FebSun1)=1,IF(AND(YEAR(FebSun1+13)=CalendarYear,MONTH(FebSun1+13)=2),FebSun1+13,""),IF(AND(YEAR(FebSun1+20)=CalendarYear,MONTH(FebSun1+20)=2),FebSun1+20,""))</f>
        <v>40957</v>
      </c>
      <c r="H9" s="15">
        <f>IF(DAY(FebSun1)=1,IF(AND(YEAR(FebSun1+14)=CalendarYear,MONTH(FebSun1+14)=2),FebSun1+14,""),IF(AND(YEAR(FebSun1+21)=CalendarYear,MONTH(FebSun1+21)=2),FebSun1+21,""))</f>
        <v>40958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IF(DAY(FebSun1)=1,IF(AND(YEAR(FebSun1+15)=CalendarYear,MONTH(FebSun1+15)=2),FebSun1+15,""),IF(AND(YEAR(FebSun1+22)=CalendarYear,MONTH(FebSun1+22)=2),FebSun1+22,""))</f>
        <v>40959</v>
      </c>
      <c r="C11" s="16">
        <f>IF(DAY(FebSun1)=1,IF(AND(YEAR(FebSun1+16)=CalendarYear,MONTH(FebSun1+16)=2),FebSun1+16,""),IF(AND(YEAR(FebSun1+23)=CalendarYear,MONTH(FebSun1+23)=2),FebSun1+23,""))</f>
        <v>40960</v>
      </c>
      <c r="D11" s="16">
        <f>IF(DAY(FebSun1)=1,IF(AND(YEAR(FebSun1+17)=CalendarYear,MONTH(FebSun1+17)=2),FebSun1+17,""),IF(AND(YEAR(FebSun1+24)=CalendarYear,MONTH(FebSun1+24)=2),FebSun1+24,""))</f>
        <v>40961</v>
      </c>
      <c r="E11" s="16">
        <f>IF(DAY(FebSun1)=1,IF(AND(YEAR(FebSun1+18)=CalendarYear,MONTH(FebSun1+18)=2),FebSun1+18,""),IF(AND(YEAR(FebSun1+25)=CalendarYear,MONTH(FebSun1+25)=2),FebSun1+25,""))</f>
        <v>40962</v>
      </c>
      <c r="F11" s="16">
        <f>IF(DAY(FebSun1)=1,IF(AND(YEAR(FebSun1+19)=CalendarYear,MONTH(FebSun1+19)=2),FebSun1+19,""),IF(AND(YEAR(FebSun1+26)=CalendarYear,MONTH(FebSun1+26)=2),FebSun1+26,""))</f>
        <v>40963</v>
      </c>
      <c r="G11" s="16">
        <f>IF(DAY(FebSun1)=1,IF(AND(YEAR(FebSun1+20)=CalendarYear,MONTH(FebSun1+20)=2),FebSun1+20,""),IF(AND(YEAR(FebSun1+27)=CalendarYear,MONTH(FebSun1+27)=2),FebSun1+27,""))</f>
        <v>40964</v>
      </c>
      <c r="H11" s="16">
        <f>IF(DAY(FebSun1)=1,IF(AND(YEAR(FebSun1+21)=CalendarYear,MONTH(FebSun1+21)=2),FebSun1+21,""),IF(AND(YEAR(FebSun1+28)=CalendarYear,MONTH(FebSun1+28)=2),FebSun1+28,""))</f>
        <v>40965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IF(DAY(FebSun1)=1,IF(AND(YEAR(FebSun1+22)=CalendarYear,MONTH(FebSun1+22)=2),FebSun1+22,""),IF(AND(YEAR(FebSun1+29)=CalendarYear,MONTH(FebSun1+29)=2),FebSun1+29,""))</f>
        <v>40966</v>
      </c>
      <c r="C13" s="15">
        <f>IF(DAY(FebSun1)=1,IF(AND(YEAR(FebSun1+23)=CalendarYear,MONTH(FebSun1+23)=2),FebSun1+23,""),IF(AND(YEAR(FebSun1+30)=CalendarYear,MONTH(FebSun1+30)=2),FebSun1+30,""))</f>
        <v>40967</v>
      </c>
      <c r="D13" s="15">
        <f>IF(DAY(FebSun1)=1,IF(AND(YEAR(FebSun1+24)=CalendarYear,MONTH(FebSun1+24)=2),FebSun1+24,""),IF(AND(YEAR(FebSun1+31)=CalendarYear,MONTH(FebSun1+31)=2),FebSun1+31,""))</f>
        <v>40968</v>
      </c>
      <c r="E13" s="15" t="str">
        <f>IF(DAY(FebSun1)=1,IF(AND(YEAR(FebSun1+25)=CalendarYear,MONTH(FebSun1+25)=2),FebSun1+25,""),IF(AND(YEAR(FebSun1+32)=CalendarYear,MONTH(FebSun1+32)=2),FebSun1+32,""))</f>
        <v/>
      </c>
      <c r="F13" s="15" t="str">
        <f>IF(DAY(FebSun1)=1,IF(AND(YEAR(FebSun1+26)=CalendarYear,MONTH(FebSun1+26)=2),FebSun1+26,""),IF(AND(YEAR(FebSun1+33)=CalendarYear,MONTH(FebSun1+33)=2),FebSun1+33,""))</f>
        <v/>
      </c>
      <c r="G13" s="15" t="str">
        <f>IF(DAY(FebSun1)=1,IF(AND(YEAR(FebSun1+27)=CalendarYear,MONTH(FebSun1+27)=2),FebSun1+27,""),IF(AND(YEAR(FebSun1+34)=CalendarYear,MONTH(FebSun1+34)=2),FebSun1+34,""))</f>
        <v/>
      </c>
      <c r="H13" s="15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 t="str">
        <f>IF(DAY(FebSun1)=1,IF(AND(YEAR(FebSun1+29)=CalendarYear,MONTH(FebSun1+29)=2),FebSun1+29,""),IF(AND(YEAR(FebSun1+36)=CalendarYear,MONTH(FebSun1+36)=2),FebSun1+36,""))</f>
        <v/>
      </c>
      <c r="C15" s="17" t="str">
        <f>IF(DAY(FebSun1)=1,IF(AND(YEAR(FebSun1+30)=CalendarYear,MONTH(FebSun1+30)=2),FebSun1+30,""),IF(AND(YEAR(FebSun1+37)=CalendarYear,MONTH(FebSun1+37)=2),FebSun1+37,""))</f>
        <v/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UPPER(TEXT(DATE(CalendarYear,3,1),"MMMM ÅÅÅÅ"))</f>
        <v>MARS 2012</v>
      </c>
      <c r="C3" s="58"/>
      <c r="D3" s="58"/>
      <c r="E3" s="58"/>
      <c r="F3" s="58"/>
    </row>
    <row r="4" spans="1:18" customFormat="1" ht="29.25" customHeight="1" x14ac:dyDescent="0.25">
      <c r="B4" s="27" t="s">
        <v>9</v>
      </c>
      <c r="C4" s="25" t="s">
        <v>1</v>
      </c>
      <c r="D4" s="25" t="s">
        <v>2</v>
      </c>
      <c r="E4" s="25" t="s">
        <v>3</v>
      </c>
      <c r="F4" s="25" t="s">
        <v>4</v>
      </c>
      <c r="G4" s="25" t="s">
        <v>5</v>
      </c>
      <c r="H4" s="2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IF(DAY(MarSun1)=1,"",IF(AND(YEAR(MarSun1+1)=CalendarYear,MONTH(MarSun1+1)=3),MarSun1+1,""))</f>
        <v/>
      </c>
      <c r="C5" s="13" t="str">
        <f>IF(DAY(MarSun1)=1,"",IF(AND(YEAR(MarSun1+2)=CalendarYear,MONTH(MarSun1+2)=3),MarSun1+2,""))</f>
        <v/>
      </c>
      <c r="D5" s="13" t="str">
        <f>IF(DAY(MarSun1)=1,"",IF(AND(YEAR(MarSun1+3)=CalendarYear,MONTH(MarSun1+3)=3),MarSun1+3,""))</f>
        <v/>
      </c>
      <c r="E5" s="13">
        <f>IF(DAY(MarSun1)=1,"",IF(AND(YEAR(MarSun1+4)=CalendarYear,MONTH(MarSun1+4)=3),MarSun1+4,""))</f>
        <v>40969</v>
      </c>
      <c r="F5" s="13">
        <f>IF(DAY(MarSun1)=1,"",IF(AND(YEAR(MarSun1+5)=CalendarYear,MONTH(MarSun1+5)=3),MarSun1+5,""))</f>
        <v>40970</v>
      </c>
      <c r="G5" s="13">
        <f>IF(DAY(MarSun1)=1,"",IF(AND(YEAR(MarSun1+6)=CalendarYear,MONTH(MarSun1+6)=3),MarSun1+6,""))</f>
        <v>40971</v>
      </c>
      <c r="H5" s="13">
        <f>IF(DAY(MarSun1)=1,IF(AND(YEAR(MarSun1)=CalendarYear,MONTH(MarSun1)=3),MarSun1,""),IF(AND(YEAR(MarSun1+7)=CalendarYear,MONTH(MarSun1+7)=3),MarSun1+7,""))</f>
        <v>40972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IF(DAY(MarSun1)=1,IF(AND(YEAR(MarSun1+1)=CalendarYear,MONTH(MarSun1+1)=3),MarSun1+1,""),IF(AND(YEAR(MarSun1+8)=CalendarYear,MONTH(MarSun1+8)=3),MarSun1+8,""))</f>
        <v>40973</v>
      </c>
      <c r="C7" s="14">
        <f>IF(DAY(MarSun1)=1,IF(AND(YEAR(MarSun1+2)=CalendarYear,MONTH(MarSun1+2)=3),MarSun1+2,""),IF(AND(YEAR(MarSun1+9)=CalendarYear,MONTH(MarSun1+9)=3),MarSun1+9,""))</f>
        <v>40974</v>
      </c>
      <c r="D7" s="14">
        <f>IF(DAY(MarSun1)=1,IF(AND(YEAR(MarSun1+3)=CalendarYear,MONTH(MarSun1+3)=3),MarSun1+3,""),IF(AND(YEAR(MarSun1+10)=CalendarYear,MONTH(MarSun1+10)=3),MarSun1+10,""))</f>
        <v>40975</v>
      </c>
      <c r="E7" s="14">
        <f>IF(DAY(MarSun1)=1,IF(AND(YEAR(MarSun1+4)=CalendarYear,MONTH(MarSun1+4)=3),MarSun1+4,""),IF(AND(YEAR(MarSun1+11)=CalendarYear,MONTH(MarSun1+11)=3),MarSun1+11,""))</f>
        <v>40976</v>
      </c>
      <c r="F7" s="14">
        <f>IF(DAY(MarSun1)=1,IF(AND(YEAR(MarSun1+5)=CalendarYear,MONTH(MarSun1+5)=3),MarSun1+5,""),IF(AND(YEAR(MarSun1+12)=CalendarYear,MONTH(MarSun1+12)=3),MarSun1+12,""))</f>
        <v>40977</v>
      </c>
      <c r="G7" s="14">
        <f>IF(DAY(MarSun1)=1,IF(AND(YEAR(MarSun1+6)=CalendarYear,MONTH(MarSun1+6)=3),MarSun1+6,""),IF(AND(YEAR(MarSun1+13)=CalendarYear,MONTH(MarSun1+13)=3),MarSun1+13,""))</f>
        <v>40978</v>
      </c>
      <c r="H7" s="14">
        <f>IF(DAY(MarSun1)=1,IF(AND(YEAR(MarSun1+7)=CalendarYear,MONTH(MarSun1+7)=3),MarSun1+7,""),IF(AND(YEAR(MarSun1+14)=CalendarYear,MONTH(MarSun1+14)=3),MarSun1+14,""))</f>
        <v>40979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IF(DAY(MarSun1)=1,IF(AND(YEAR(MarSun1+8)=CalendarYear,MONTH(MarSun1+8)=3),MarSun1+8,""),IF(AND(YEAR(MarSun1+15)=CalendarYear,MONTH(MarSun1+15)=3),MarSun1+15,""))</f>
        <v>40980</v>
      </c>
      <c r="C9" s="15">
        <f>IF(DAY(MarSun1)=1,IF(AND(YEAR(MarSun1+9)=CalendarYear,MONTH(MarSun1+9)=3),MarSun1+9,""),IF(AND(YEAR(MarSun1+16)=CalendarYear,MONTH(MarSun1+16)=3),MarSun1+16,""))</f>
        <v>40981</v>
      </c>
      <c r="D9" s="15">
        <f>IF(DAY(MarSun1)=1,IF(AND(YEAR(MarSun1+10)=CalendarYear,MONTH(MarSun1+10)=3),MarSun1+10,""),IF(AND(YEAR(MarSun1+17)=CalendarYear,MONTH(MarSun1+17)=3),MarSun1+17,""))</f>
        <v>40982</v>
      </c>
      <c r="E9" s="15">
        <f>IF(DAY(MarSun1)=1,IF(AND(YEAR(MarSun1+11)=CalendarYear,MONTH(MarSun1+11)=3),MarSun1+11,""),IF(AND(YEAR(MarSun1+18)=CalendarYear,MONTH(MarSun1+18)=3),MarSun1+18,""))</f>
        <v>40983</v>
      </c>
      <c r="F9" s="15">
        <f>IF(DAY(MarSun1)=1,IF(AND(YEAR(MarSun1+12)=CalendarYear,MONTH(MarSun1+12)=3),MarSun1+12,""),IF(AND(YEAR(MarSun1+19)=CalendarYear,MONTH(MarSun1+19)=3),MarSun1+19,""))</f>
        <v>40984</v>
      </c>
      <c r="G9" s="15">
        <f>IF(DAY(MarSun1)=1,IF(AND(YEAR(MarSun1+13)=CalendarYear,MONTH(MarSun1+13)=3),MarSun1+13,""),IF(AND(YEAR(MarSun1+20)=CalendarYear,MONTH(MarSun1+20)=3),MarSun1+20,""))</f>
        <v>40985</v>
      </c>
      <c r="H9" s="15">
        <f>IF(DAY(MarSun1)=1,IF(AND(YEAR(MarSun1+14)=CalendarYear,MONTH(MarSun1+14)=3),MarSun1+14,""),IF(AND(YEAR(MarSun1+21)=CalendarYear,MONTH(MarSun1+21)=3),MarSun1+21,""))</f>
        <v>40986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IF(DAY(MarSun1)=1,IF(AND(YEAR(MarSun1+15)=CalendarYear,MONTH(MarSun1+15)=3),MarSun1+15,""),IF(AND(YEAR(MarSun1+22)=CalendarYear,MONTH(MarSun1+22)=3),MarSun1+22,""))</f>
        <v>40987</v>
      </c>
      <c r="C11" s="16">
        <f>IF(DAY(MarSun1)=1,IF(AND(YEAR(MarSun1+16)=CalendarYear,MONTH(MarSun1+16)=3),MarSun1+16,""),IF(AND(YEAR(MarSun1+23)=CalendarYear,MONTH(MarSun1+23)=3),MarSun1+23,""))</f>
        <v>40988</v>
      </c>
      <c r="D11" s="16">
        <f>IF(DAY(MarSun1)=1,IF(AND(YEAR(MarSun1+17)=CalendarYear,MONTH(MarSun1+17)=3),MarSun1+17,""),IF(AND(YEAR(MarSun1+24)=CalendarYear,MONTH(MarSun1+24)=3),MarSun1+24,""))</f>
        <v>40989</v>
      </c>
      <c r="E11" s="16">
        <f>IF(DAY(MarSun1)=1,IF(AND(YEAR(MarSun1+18)=CalendarYear,MONTH(MarSun1+18)=3),MarSun1+18,""),IF(AND(YEAR(MarSun1+25)=CalendarYear,MONTH(MarSun1+25)=3),MarSun1+25,""))</f>
        <v>40990</v>
      </c>
      <c r="F11" s="16">
        <f>IF(DAY(MarSun1)=1,IF(AND(YEAR(MarSun1+19)=CalendarYear,MONTH(MarSun1+19)=3),MarSun1+19,""),IF(AND(YEAR(MarSun1+26)=CalendarYear,MONTH(MarSun1+26)=3),MarSun1+26,""))</f>
        <v>40991</v>
      </c>
      <c r="G11" s="16">
        <f>IF(DAY(MarSun1)=1,IF(AND(YEAR(MarSun1+20)=CalendarYear,MONTH(MarSun1+20)=3),MarSun1+20,""),IF(AND(YEAR(MarSun1+27)=CalendarYear,MONTH(MarSun1+27)=3),MarSun1+27,""))</f>
        <v>40992</v>
      </c>
      <c r="H11" s="16">
        <f>IF(DAY(MarSun1)=1,IF(AND(YEAR(MarSun1+21)=CalendarYear,MONTH(MarSun1+21)=3),MarSun1+21,""),IF(AND(YEAR(MarSun1+28)=CalendarYear,MONTH(MarSun1+28)=3),MarSun1+28,""))</f>
        <v>40993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IF(DAY(MarSun1)=1,IF(AND(YEAR(MarSun1+22)=CalendarYear,MONTH(MarSun1+22)=3),MarSun1+22,""),IF(AND(YEAR(MarSun1+29)=CalendarYear,MONTH(MarSun1+29)=3),MarSun1+29,""))</f>
        <v>40994</v>
      </c>
      <c r="C13" s="15">
        <f>IF(DAY(MarSun1)=1,IF(AND(YEAR(MarSun1+23)=CalendarYear,MONTH(MarSun1+23)=3),MarSun1+23,""),IF(AND(YEAR(MarSun1+30)=CalendarYear,MONTH(MarSun1+30)=3),MarSun1+30,""))</f>
        <v>40995</v>
      </c>
      <c r="D13" s="15">
        <f>IF(DAY(MarSun1)=1,IF(AND(YEAR(MarSun1+24)=CalendarYear,MONTH(MarSun1+24)=3),MarSun1+24,""),IF(AND(YEAR(MarSun1+31)=CalendarYear,MONTH(MarSun1+31)=3),MarSun1+31,""))</f>
        <v>40996</v>
      </c>
      <c r="E13" s="15">
        <f>IF(DAY(MarSun1)=1,IF(AND(YEAR(MarSun1+25)=CalendarYear,MONTH(MarSun1+25)=3),MarSun1+25,""),IF(AND(YEAR(MarSun1+32)=CalendarYear,MONTH(MarSun1+32)=3),MarSun1+32,""))</f>
        <v>40997</v>
      </c>
      <c r="F13" s="15">
        <f>IF(DAY(MarSun1)=1,IF(AND(YEAR(MarSun1+26)=CalendarYear,MONTH(MarSun1+26)=3),MarSun1+26,""),IF(AND(YEAR(MarSun1+33)=CalendarYear,MONTH(MarSun1+33)=3),MarSun1+33,""))</f>
        <v>40998</v>
      </c>
      <c r="G13" s="15">
        <f>IF(DAY(MarSun1)=1,IF(AND(YEAR(MarSun1+27)=CalendarYear,MONTH(MarSun1+27)=3),MarSun1+27,""),IF(AND(YEAR(MarSun1+34)=CalendarYear,MONTH(MarSun1+34)=3),MarSun1+34,""))</f>
        <v>40999</v>
      </c>
      <c r="H13" s="15" t="str">
        <f>IF(DAY(MarSun1)=1,IF(AND(YEAR(MarSun1+28)=CalendarYear,MONTH(MarSun1+28)=3),MarSun1+28,""),IF(AND(YEAR(MarSun1+35)=CalendarYear,MONTH(MarSun1+35)=3),MarSun1+35,""))</f>
        <v/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 t="str">
        <f>IF(DAY(MarSun1)=1,IF(AND(YEAR(MarSun1+29)=CalendarYear,MONTH(MarSun1+29)=3),MarSun1+29,""),IF(AND(YEAR(MarSun1+36)=CalendarYear,MONTH(MarSun1+36)=3),MarSun1+36,""))</f>
        <v/>
      </c>
      <c r="C15" s="17" t="str">
        <f>IF(DAY(MarSun1)=1,IF(AND(YEAR(MarSun1+30)=CalendarYear,MONTH(MarSun1+30)=3),MarSun1+30,""),IF(AND(YEAR(MarSun1+37)=CalendarYear,MONTH(MarSun1+37)=3),MarSun1+37,""))</f>
        <v/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UPPER(TEXT(DATE(CalendarYear,4,1),"MMMM ÅÅÅÅ"))</f>
        <v>APRIL 2012</v>
      </c>
      <c r="C3" s="58"/>
      <c r="D3" s="58"/>
      <c r="E3" s="58"/>
      <c r="F3" s="58"/>
    </row>
    <row r="4" spans="1:18" customFormat="1" ht="29.25" customHeight="1" x14ac:dyDescent="0.25">
      <c r="B4" s="30" t="s">
        <v>9</v>
      </c>
      <c r="C4" s="28" t="s">
        <v>1</v>
      </c>
      <c r="D4" s="28" t="s">
        <v>2</v>
      </c>
      <c r="E4" s="28" t="s">
        <v>3</v>
      </c>
      <c r="F4" s="28" t="s">
        <v>4</v>
      </c>
      <c r="G4" s="28" t="s">
        <v>5</v>
      </c>
      <c r="H4" s="29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IF(DAY(AprSun1)=1,"",IF(AND(YEAR(AprSun1+1)=CalendarYear,MONTH(AprSun1+1)=4),AprSun1+1,""))</f>
        <v/>
      </c>
      <c r="C5" s="13" t="str">
        <f>IF(DAY(AprSun1)=1,"",IF(AND(YEAR(AprSun1+2)=CalendarYear,MONTH(AprSun1+2)=4),AprSun1+2,""))</f>
        <v/>
      </c>
      <c r="D5" s="13" t="str">
        <f>IF(DAY(AprSun1)=1,"",IF(AND(YEAR(AprSun1+3)=CalendarYear,MONTH(AprSun1+3)=4),AprSun1+3,""))</f>
        <v/>
      </c>
      <c r="E5" s="13" t="str">
        <f>IF(DAY(AprSun1)=1,"",IF(AND(YEAR(AprSun1+4)=CalendarYear,MONTH(AprSun1+4)=4),AprSun1+4,""))</f>
        <v/>
      </c>
      <c r="F5" s="13" t="str">
        <f>IF(DAY(AprSun1)=1,"",IF(AND(YEAR(AprSun1+5)=CalendarYear,MONTH(AprSun1+5)=4),AprSun1+5,""))</f>
        <v/>
      </c>
      <c r="G5" s="13" t="str">
        <f>IF(DAY(AprSun1)=1,"",IF(AND(YEAR(AprSun1+6)=CalendarYear,MONTH(AprSun1+6)=4),AprSun1+6,""))</f>
        <v/>
      </c>
      <c r="H5" s="13">
        <f>IF(DAY(AprSun1)=1,IF(AND(YEAR(AprSun1)=CalendarYear,MONTH(AprSun1)=4),AprSun1,""),IF(AND(YEAR(AprSun1+7)=CalendarYear,MONTH(AprSun1+7)=4),AprSun1+7,""))</f>
        <v>41000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IF(DAY(AprSun1)=1,IF(AND(YEAR(AprSun1+1)=CalendarYear,MONTH(AprSun1+1)=4),AprSun1+1,""),IF(AND(YEAR(AprSun1+8)=CalendarYear,MONTH(AprSun1+8)=4),AprSun1+8,""))</f>
        <v>41001</v>
      </c>
      <c r="C7" s="14">
        <f>IF(DAY(AprSun1)=1,IF(AND(YEAR(AprSun1+2)=CalendarYear,MONTH(AprSun1+2)=4),AprSun1+2,""),IF(AND(YEAR(AprSun1+9)=CalendarYear,MONTH(AprSun1+9)=4),AprSun1+9,""))</f>
        <v>41002</v>
      </c>
      <c r="D7" s="14">
        <f>IF(DAY(AprSun1)=1,IF(AND(YEAR(AprSun1+3)=CalendarYear,MONTH(AprSun1+3)=4),AprSun1+3,""),IF(AND(YEAR(AprSun1+10)=CalendarYear,MONTH(AprSun1+10)=4),AprSun1+10,""))</f>
        <v>41003</v>
      </c>
      <c r="E7" s="14">
        <f>IF(DAY(AprSun1)=1,IF(AND(YEAR(AprSun1+4)=CalendarYear,MONTH(AprSun1+4)=4),AprSun1+4,""),IF(AND(YEAR(AprSun1+11)=CalendarYear,MONTH(AprSun1+11)=4),AprSun1+11,""))</f>
        <v>41004</v>
      </c>
      <c r="F7" s="14">
        <f>IF(DAY(AprSun1)=1,IF(AND(YEAR(AprSun1+5)=CalendarYear,MONTH(AprSun1+5)=4),AprSun1+5,""),IF(AND(YEAR(AprSun1+12)=CalendarYear,MONTH(AprSun1+12)=4),AprSun1+12,""))</f>
        <v>41005</v>
      </c>
      <c r="G7" s="14">
        <f>IF(DAY(AprSun1)=1,IF(AND(YEAR(AprSun1+6)=CalendarYear,MONTH(AprSun1+6)=4),AprSun1+6,""),IF(AND(YEAR(AprSun1+13)=CalendarYear,MONTH(AprSun1+13)=4),AprSun1+13,""))</f>
        <v>41006</v>
      </c>
      <c r="H7" s="14">
        <f>IF(DAY(AprSun1)=1,IF(AND(YEAR(AprSun1+7)=CalendarYear,MONTH(AprSun1+7)=4),AprSun1+7,""),IF(AND(YEAR(AprSun1+14)=CalendarYear,MONTH(AprSun1+14)=4),AprSun1+14,""))</f>
        <v>41007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IF(DAY(AprSun1)=1,IF(AND(YEAR(AprSun1+8)=CalendarYear,MONTH(AprSun1+8)=4),AprSun1+8,""),IF(AND(YEAR(AprSun1+15)=CalendarYear,MONTH(AprSun1+15)=4),AprSun1+15,""))</f>
        <v>41008</v>
      </c>
      <c r="C9" s="15">
        <f>IF(DAY(AprSun1)=1,IF(AND(YEAR(AprSun1+9)=CalendarYear,MONTH(AprSun1+9)=4),AprSun1+9,""),IF(AND(YEAR(AprSun1+16)=CalendarYear,MONTH(AprSun1+16)=4),AprSun1+16,""))</f>
        <v>41009</v>
      </c>
      <c r="D9" s="15">
        <f>IF(DAY(AprSun1)=1,IF(AND(YEAR(AprSun1+10)=CalendarYear,MONTH(AprSun1+10)=4),AprSun1+10,""),IF(AND(YEAR(AprSun1+17)=CalendarYear,MONTH(AprSun1+17)=4),AprSun1+17,""))</f>
        <v>41010</v>
      </c>
      <c r="E9" s="15">
        <f>IF(DAY(AprSun1)=1,IF(AND(YEAR(AprSun1+11)=CalendarYear,MONTH(AprSun1+11)=4),AprSun1+11,""),IF(AND(YEAR(AprSun1+18)=CalendarYear,MONTH(AprSun1+18)=4),AprSun1+18,""))</f>
        <v>41011</v>
      </c>
      <c r="F9" s="15">
        <f>IF(DAY(AprSun1)=1,IF(AND(YEAR(AprSun1+12)=CalendarYear,MONTH(AprSun1+12)=4),AprSun1+12,""),IF(AND(YEAR(AprSun1+19)=CalendarYear,MONTH(AprSun1+19)=4),AprSun1+19,""))</f>
        <v>41012</v>
      </c>
      <c r="G9" s="15">
        <f>IF(DAY(AprSun1)=1,IF(AND(YEAR(AprSun1+13)=CalendarYear,MONTH(AprSun1+13)=4),AprSun1+13,""),IF(AND(YEAR(AprSun1+20)=CalendarYear,MONTH(AprSun1+20)=4),AprSun1+20,""))</f>
        <v>41013</v>
      </c>
      <c r="H9" s="15">
        <f>IF(DAY(AprSun1)=1,IF(AND(YEAR(AprSun1+14)=CalendarYear,MONTH(AprSun1+14)=4),AprSun1+14,""),IF(AND(YEAR(AprSun1+21)=CalendarYear,MONTH(AprSun1+21)=4),AprSun1+21,""))</f>
        <v>41014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IF(DAY(AprSun1)=1,IF(AND(YEAR(AprSun1+15)=CalendarYear,MONTH(AprSun1+15)=4),AprSun1+15,""),IF(AND(YEAR(AprSun1+22)=CalendarYear,MONTH(AprSun1+22)=4),AprSun1+22,""))</f>
        <v>41015</v>
      </c>
      <c r="C11" s="16">
        <f>IF(DAY(AprSun1)=1,IF(AND(YEAR(AprSun1+16)=CalendarYear,MONTH(AprSun1+16)=4),AprSun1+16,""),IF(AND(YEAR(AprSun1+23)=CalendarYear,MONTH(AprSun1+23)=4),AprSun1+23,""))</f>
        <v>41016</v>
      </c>
      <c r="D11" s="16">
        <f>IF(DAY(AprSun1)=1,IF(AND(YEAR(AprSun1+17)=CalendarYear,MONTH(AprSun1+17)=4),AprSun1+17,""),IF(AND(YEAR(AprSun1+24)=CalendarYear,MONTH(AprSun1+24)=4),AprSun1+24,""))</f>
        <v>41017</v>
      </c>
      <c r="E11" s="16">
        <f>IF(DAY(AprSun1)=1,IF(AND(YEAR(AprSun1+18)=CalendarYear,MONTH(AprSun1+18)=4),AprSun1+18,""),IF(AND(YEAR(AprSun1+25)=CalendarYear,MONTH(AprSun1+25)=4),AprSun1+25,""))</f>
        <v>41018</v>
      </c>
      <c r="F11" s="16">
        <f>IF(DAY(AprSun1)=1,IF(AND(YEAR(AprSun1+19)=CalendarYear,MONTH(AprSun1+19)=4),AprSun1+19,""),IF(AND(YEAR(AprSun1+26)=CalendarYear,MONTH(AprSun1+26)=4),AprSun1+26,""))</f>
        <v>41019</v>
      </c>
      <c r="G11" s="16">
        <f>IF(DAY(AprSun1)=1,IF(AND(YEAR(AprSun1+20)=CalendarYear,MONTH(AprSun1+20)=4),AprSun1+20,""),IF(AND(YEAR(AprSun1+27)=CalendarYear,MONTH(AprSun1+27)=4),AprSun1+27,""))</f>
        <v>41020</v>
      </c>
      <c r="H11" s="16">
        <f>IF(DAY(AprSun1)=1,IF(AND(YEAR(AprSun1+21)=CalendarYear,MONTH(AprSun1+21)=4),AprSun1+21,""),IF(AND(YEAR(AprSun1+28)=CalendarYear,MONTH(AprSun1+28)=4),AprSun1+28,""))</f>
        <v>41021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IF(DAY(AprSun1)=1,IF(AND(YEAR(AprSun1+22)=CalendarYear,MONTH(AprSun1+22)=4),AprSun1+22,""),IF(AND(YEAR(AprSun1+29)=CalendarYear,MONTH(AprSun1+29)=4),AprSun1+29,""))</f>
        <v>41022</v>
      </c>
      <c r="C13" s="15">
        <f>IF(DAY(AprSun1)=1,IF(AND(YEAR(AprSun1+23)=CalendarYear,MONTH(AprSun1+23)=4),AprSun1+23,""),IF(AND(YEAR(AprSun1+30)=CalendarYear,MONTH(AprSun1+30)=4),AprSun1+30,""))</f>
        <v>41023</v>
      </c>
      <c r="D13" s="15">
        <f>IF(DAY(AprSun1)=1,IF(AND(YEAR(AprSun1+24)=CalendarYear,MONTH(AprSun1+24)=4),AprSun1+24,""),IF(AND(YEAR(AprSun1+31)=CalendarYear,MONTH(AprSun1+31)=4),AprSun1+31,""))</f>
        <v>41024</v>
      </c>
      <c r="E13" s="15">
        <f>IF(DAY(AprSun1)=1,IF(AND(YEAR(AprSun1+25)=CalendarYear,MONTH(AprSun1+25)=4),AprSun1+25,""),IF(AND(YEAR(AprSun1+32)=CalendarYear,MONTH(AprSun1+32)=4),AprSun1+32,""))</f>
        <v>41025</v>
      </c>
      <c r="F13" s="15">
        <f>IF(DAY(AprSun1)=1,IF(AND(YEAR(AprSun1+26)=CalendarYear,MONTH(AprSun1+26)=4),AprSun1+26,""),IF(AND(YEAR(AprSun1+33)=CalendarYear,MONTH(AprSun1+33)=4),AprSun1+33,""))</f>
        <v>41026</v>
      </c>
      <c r="G13" s="15">
        <f>IF(DAY(AprSun1)=1,IF(AND(YEAR(AprSun1+27)=CalendarYear,MONTH(AprSun1+27)=4),AprSun1+27,""),IF(AND(YEAR(AprSun1+34)=CalendarYear,MONTH(AprSun1+34)=4),AprSun1+34,""))</f>
        <v>41027</v>
      </c>
      <c r="H13" s="15">
        <f>IF(DAY(AprSun1)=1,IF(AND(YEAR(AprSun1+28)=CalendarYear,MONTH(AprSun1+28)=4),AprSun1+28,""),IF(AND(YEAR(AprSun1+35)=CalendarYear,MONTH(AprSun1+35)=4),AprSun1+35,""))</f>
        <v>41028</v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>
        <f>IF(DAY(AprSun1)=1,IF(AND(YEAR(AprSun1+29)=CalendarYear,MONTH(AprSun1+29)=4),AprSun1+29,""),IF(AND(YEAR(AprSun1+36)=CalendarYear,MONTH(AprSun1+36)=4),AprSun1+36,""))</f>
        <v>41029</v>
      </c>
      <c r="C15" s="17" t="str">
        <f>IF(DAY(AprSun1)=1,IF(AND(YEAR(AprSun1+30)=CalendarYear,MONTH(AprSun1+30)=4),AprSun1+30,""),IF(AND(YEAR(AprSun1+37)=CalendarYear,MONTH(AprSun1+37)=4),AprSun1+37,""))</f>
        <v/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UPPER(TEXT(DATE(CalendarYear,5,1),"MMMM ÅÅÅÅ"))</f>
        <v>MAJ 2012</v>
      </c>
      <c r="C3" s="58"/>
      <c r="D3" s="58"/>
      <c r="E3" s="58"/>
      <c r="F3" s="58"/>
    </row>
    <row r="4" spans="1:18" customFormat="1" ht="29.25" customHeight="1" x14ac:dyDescent="0.25">
      <c r="B4" s="33" t="s">
        <v>9</v>
      </c>
      <c r="C4" s="31" t="s">
        <v>1</v>
      </c>
      <c r="D4" s="31" t="s">
        <v>2</v>
      </c>
      <c r="E4" s="31" t="s">
        <v>3</v>
      </c>
      <c r="F4" s="31" t="s">
        <v>4</v>
      </c>
      <c r="G4" s="31" t="s">
        <v>5</v>
      </c>
      <c r="H4" s="32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IF(DAY(MaySun1)=1,"",IF(AND(YEAR(MaySun1+1)=CalendarYear,MONTH(MaySun1+1)=5),MaySun1+1,""))</f>
        <v/>
      </c>
      <c r="C5" s="13">
        <f>IF(DAY(MaySun1)=1,"",IF(AND(YEAR(MaySun1+2)=CalendarYear,MONTH(MaySun1+2)=5),MaySun1+2,""))</f>
        <v>41030</v>
      </c>
      <c r="D5" s="13">
        <f>IF(DAY(MaySun1)=1,"",IF(AND(YEAR(MaySun1+3)=CalendarYear,MONTH(MaySun1+3)=5),MaySun1+3,""))</f>
        <v>41031</v>
      </c>
      <c r="E5" s="13">
        <f>IF(DAY(MaySun1)=1,"",IF(AND(YEAR(MaySun1+4)=CalendarYear,MONTH(MaySun1+4)=5),MaySun1+4,""))</f>
        <v>41032</v>
      </c>
      <c r="F5" s="13">
        <f>IF(DAY(MaySun1)=1,"",IF(AND(YEAR(MaySun1+5)=CalendarYear,MONTH(MaySun1+5)=5),MaySun1+5,""))</f>
        <v>41033</v>
      </c>
      <c r="G5" s="13">
        <f>IF(DAY(MaySun1)=1,"",IF(AND(YEAR(MaySun1+6)=CalendarYear,MONTH(MaySun1+6)=5),MaySun1+6,""))</f>
        <v>41034</v>
      </c>
      <c r="H5" s="13">
        <f>IF(DAY(MaySun1)=1,IF(AND(YEAR(MaySun1)=CalendarYear,MONTH(MaySun1)=5),MaySun1,""),IF(AND(YEAR(MaySun1+7)=CalendarYear,MONTH(MaySun1+7)=5),MaySun1+7,""))</f>
        <v>41035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IF(DAY(MaySun1)=1,IF(AND(YEAR(MaySun1+1)=CalendarYear,MONTH(MaySun1+1)=5),MaySun1+1,""),IF(AND(YEAR(MaySun1+8)=CalendarYear,MONTH(MaySun1+8)=5),MaySun1+8,""))</f>
        <v>41036</v>
      </c>
      <c r="C7" s="14">
        <f>IF(DAY(MaySun1)=1,IF(AND(YEAR(MaySun1+2)=CalendarYear,MONTH(MaySun1+2)=5),MaySun1+2,""),IF(AND(YEAR(MaySun1+9)=CalendarYear,MONTH(MaySun1+9)=5),MaySun1+9,""))</f>
        <v>41037</v>
      </c>
      <c r="D7" s="14">
        <f>IF(DAY(MaySun1)=1,IF(AND(YEAR(MaySun1+3)=CalendarYear,MONTH(MaySun1+3)=5),MaySun1+3,""),IF(AND(YEAR(MaySun1+10)=CalendarYear,MONTH(MaySun1+10)=5),MaySun1+10,""))</f>
        <v>41038</v>
      </c>
      <c r="E7" s="14">
        <f>IF(DAY(MaySun1)=1,IF(AND(YEAR(MaySun1+4)=CalendarYear,MONTH(MaySun1+4)=5),MaySun1+4,""),IF(AND(YEAR(MaySun1+11)=CalendarYear,MONTH(MaySun1+11)=5),MaySun1+11,""))</f>
        <v>41039</v>
      </c>
      <c r="F7" s="14">
        <f>IF(DAY(MaySun1)=1,IF(AND(YEAR(MaySun1+5)=CalendarYear,MONTH(MaySun1+5)=5),MaySun1+5,""),IF(AND(YEAR(MaySun1+12)=CalendarYear,MONTH(MaySun1+12)=5),MaySun1+12,""))</f>
        <v>41040</v>
      </c>
      <c r="G7" s="14">
        <f>IF(DAY(MaySun1)=1,IF(AND(YEAR(MaySun1+6)=CalendarYear,MONTH(MaySun1+6)=5),MaySun1+6,""),IF(AND(YEAR(MaySun1+13)=CalendarYear,MONTH(MaySun1+13)=5),MaySun1+13,""))</f>
        <v>41041</v>
      </c>
      <c r="H7" s="14">
        <f>IF(DAY(MaySun1)=1,IF(AND(YEAR(MaySun1+7)=CalendarYear,MONTH(MaySun1+7)=5),MaySun1+7,""),IF(AND(YEAR(MaySun1+14)=CalendarYear,MONTH(MaySun1+14)=5),MaySun1+14,""))</f>
        <v>41042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IF(DAY(MaySun1)=1,IF(AND(YEAR(MaySun1+8)=CalendarYear,MONTH(MaySun1+8)=5),MaySun1+8,""),IF(AND(YEAR(MaySun1+15)=CalendarYear,MONTH(MaySun1+15)=5),MaySun1+15,""))</f>
        <v>41043</v>
      </c>
      <c r="C9" s="15">
        <f>IF(DAY(MaySun1)=1,IF(AND(YEAR(MaySun1+9)=CalendarYear,MONTH(MaySun1+9)=5),MaySun1+9,""),IF(AND(YEAR(MaySun1+16)=CalendarYear,MONTH(MaySun1+16)=5),MaySun1+16,""))</f>
        <v>41044</v>
      </c>
      <c r="D9" s="15">
        <f>IF(DAY(MaySun1)=1,IF(AND(YEAR(MaySun1+10)=CalendarYear,MONTH(MaySun1+10)=5),MaySun1+10,""),IF(AND(YEAR(MaySun1+17)=CalendarYear,MONTH(MaySun1+17)=5),MaySun1+17,""))</f>
        <v>41045</v>
      </c>
      <c r="E9" s="15">
        <f>IF(DAY(MaySun1)=1,IF(AND(YEAR(MaySun1+11)=CalendarYear,MONTH(MaySun1+11)=5),MaySun1+11,""),IF(AND(YEAR(MaySun1+18)=CalendarYear,MONTH(MaySun1+18)=5),MaySun1+18,""))</f>
        <v>41046</v>
      </c>
      <c r="F9" s="15">
        <f>IF(DAY(MaySun1)=1,IF(AND(YEAR(MaySun1+12)=CalendarYear,MONTH(MaySun1+12)=5),MaySun1+12,""),IF(AND(YEAR(MaySun1+19)=CalendarYear,MONTH(MaySun1+19)=5),MaySun1+19,""))</f>
        <v>41047</v>
      </c>
      <c r="G9" s="15">
        <f>IF(DAY(MaySun1)=1,IF(AND(YEAR(MaySun1+13)=CalendarYear,MONTH(MaySun1+13)=5),MaySun1+13,""),IF(AND(YEAR(MaySun1+20)=CalendarYear,MONTH(MaySun1+20)=5),MaySun1+20,""))</f>
        <v>41048</v>
      </c>
      <c r="H9" s="15">
        <f>IF(DAY(MaySun1)=1,IF(AND(YEAR(MaySun1+14)=CalendarYear,MONTH(MaySun1+14)=5),MaySun1+14,""),IF(AND(YEAR(MaySun1+21)=CalendarYear,MONTH(MaySun1+21)=5),MaySun1+21,""))</f>
        <v>41049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IF(DAY(MaySun1)=1,IF(AND(YEAR(MaySun1+15)=CalendarYear,MONTH(MaySun1+15)=5),MaySun1+15,""),IF(AND(YEAR(MaySun1+22)=CalendarYear,MONTH(MaySun1+22)=5),MaySun1+22,""))</f>
        <v>41050</v>
      </c>
      <c r="C11" s="16">
        <f>IF(DAY(MaySun1)=1,IF(AND(YEAR(MaySun1+16)=CalendarYear,MONTH(MaySun1+16)=5),MaySun1+16,""),IF(AND(YEAR(MaySun1+23)=CalendarYear,MONTH(MaySun1+23)=5),MaySun1+23,""))</f>
        <v>41051</v>
      </c>
      <c r="D11" s="16">
        <f>IF(DAY(MaySun1)=1,IF(AND(YEAR(MaySun1+17)=CalendarYear,MONTH(MaySun1+17)=5),MaySun1+17,""),IF(AND(YEAR(MaySun1+24)=CalendarYear,MONTH(MaySun1+24)=5),MaySun1+24,""))</f>
        <v>41052</v>
      </c>
      <c r="E11" s="16">
        <f>IF(DAY(MaySun1)=1,IF(AND(YEAR(MaySun1+18)=CalendarYear,MONTH(MaySun1+18)=5),MaySun1+18,""),IF(AND(YEAR(MaySun1+25)=CalendarYear,MONTH(MaySun1+25)=5),MaySun1+25,""))</f>
        <v>41053</v>
      </c>
      <c r="F11" s="16">
        <f>IF(DAY(MaySun1)=1,IF(AND(YEAR(MaySun1+19)=CalendarYear,MONTH(MaySun1+19)=5),MaySun1+19,""),IF(AND(YEAR(MaySun1+26)=CalendarYear,MONTH(MaySun1+26)=5),MaySun1+26,""))</f>
        <v>41054</v>
      </c>
      <c r="G11" s="16">
        <f>IF(DAY(MaySun1)=1,IF(AND(YEAR(MaySun1+20)=CalendarYear,MONTH(MaySun1+20)=5),MaySun1+20,""),IF(AND(YEAR(MaySun1+27)=CalendarYear,MONTH(MaySun1+27)=5),MaySun1+27,""))</f>
        <v>41055</v>
      </c>
      <c r="H11" s="16">
        <f>IF(DAY(MaySun1)=1,IF(AND(YEAR(MaySun1+21)=CalendarYear,MONTH(MaySun1+21)=5),MaySun1+21,""),IF(AND(YEAR(MaySun1+28)=CalendarYear,MONTH(MaySun1+28)=5),MaySun1+28,""))</f>
        <v>41056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IF(DAY(MaySun1)=1,IF(AND(YEAR(MaySun1+22)=CalendarYear,MONTH(MaySun1+22)=5),MaySun1+22,""),IF(AND(YEAR(MaySun1+29)=CalendarYear,MONTH(MaySun1+29)=5),MaySun1+29,""))</f>
        <v>41057</v>
      </c>
      <c r="C13" s="15">
        <f>IF(DAY(MaySun1)=1,IF(AND(YEAR(MaySun1+23)=CalendarYear,MONTH(MaySun1+23)=5),MaySun1+23,""),IF(AND(YEAR(MaySun1+30)=CalendarYear,MONTH(MaySun1+30)=5),MaySun1+30,""))</f>
        <v>41058</v>
      </c>
      <c r="D13" s="15">
        <f>IF(DAY(MaySun1)=1,IF(AND(YEAR(MaySun1+24)=CalendarYear,MONTH(MaySun1+24)=5),MaySun1+24,""),IF(AND(YEAR(MaySun1+31)=CalendarYear,MONTH(MaySun1+31)=5),MaySun1+31,""))</f>
        <v>41059</v>
      </c>
      <c r="E13" s="15">
        <f>IF(DAY(MaySun1)=1,IF(AND(YEAR(MaySun1+25)=CalendarYear,MONTH(MaySun1+25)=5),MaySun1+25,""),IF(AND(YEAR(MaySun1+32)=CalendarYear,MONTH(MaySun1+32)=5),MaySun1+32,""))</f>
        <v>41060</v>
      </c>
      <c r="F13" s="15" t="str">
        <f>IF(DAY(MaySun1)=1,IF(AND(YEAR(MaySun1+26)=CalendarYear,MONTH(MaySun1+26)=5),MaySun1+26,""),IF(AND(YEAR(MaySun1+33)=CalendarYear,MONTH(MaySun1+33)=5),MaySun1+33,""))</f>
        <v/>
      </c>
      <c r="G13" s="15" t="str">
        <f>IF(DAY(MaySun1)=1,IF(AND(YEAR(MaySun1+27)=CalendarYear,MONTH(MaySun1+27)=5),MaySun1+27,""),IF(AND(YEAR(MaySun1+34)=CalendarYear,MONTH(MaySun1+34)=5),MaySun1+34,""))</f>
        <v/>
      </c>
      <c r="H13" s="15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 t="str">
        <f>IF(DAY(MaySun1)=1,IF(AND(YEAR(MaySun1+29)=CalendarYear,MONTH(MaySun1+29)=5),MaySun1+29,""),IF(AND(YEAR(MaySun1+36)=CalendarYear,MONTH(MaySun1+36)=5),MaySun1+36,""))</f>
        <v/>
      </c>
      <c r="C15" s="17" t="str">
        <f>IF(DAY(MaySun1)=1,IF(AND(YEAR(MaySun1+30)=CalendarYear,MONTH(MaySun1+30)=5),MaySun1+30,""),IF(AND(YEAR(MaySun1+37)=CalendarYear,MONTH(MaySun1+37)=5),MaySun1+37,""))</f>
        <v/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UPPER(TEXT(DATE(CalendarYear,6,1),"MMMM ÅÅÅÅ"))</f>
        <v>JUNI 2012</v>
      </c>
      <c r="C3" s="58"/>
      <c r="D3" s="58"/>
      <c r="E3" s="58"/>
      <c r="F3" s="58"/>
    </row>
    <row r="4" spans="1:18" customFormat="1" ht="29.25" customHeight="1" x14ac:dyDescent="0.25">
      <c r="B4" s="36" t="s">
        <v>9</v>
      </c>
      <c r="C4" s="34" t="s">
        <v>1</v>
      </c>
      <c r="D4" s="34" t="s">
        <v>2</v>
      </c>
      <c r="E4" s="34" t="s">
        <v>3</v>
      </c>
      <c r="F4" s="34" t="s">
        <v>4</v>
      </c>
      <c r="G4" s="34" t="s">
        <v>5</v>
      </c>
      <c r="H4" s="35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IF(DAY(JunSun1)=1,"",IF(AND(YEAR(JunSun1+1)=CalendarYear,MONTH(JunSun1+1)=6),JunSun1+1,""))</f>
        <v/>
      </c>
      <c r="C5" s="13" t="str">
        <f>IF(DAY(JunSun1)=1,"",IF(AND(YEAR(JunSun1+2)=CalendarYear,MONTH(JunSun1+2)=6),JunSun1+2,""))</f>
        <v/>
      </c>
      <c r="D5" s="13" t="str">
        <f>IF(DAY(JunSun1)=1,"",IF(AND(YEAR(JunSun1+3)=CalendarYear,MONTH(JunSun1+3)=6),JunSun1+3,""))</f>
        <v/>
      </c>
      <c r="E5" s="13" t="str">
        <f>IF(DAY(JunSun1)=1,"",IF(AND(YEAR(JunSun1+4)=CalendarYear,MONTH(JunSun1+4)=6),JunSun1+4,""))</f>
        <v/>
      </c>
      <c r="F5" s="13">
        <f>IF(DAY(JunSun1)=1,"",IF(AND(YEAR(JunSun1+5)=CalendarYear,MONTH(JunSun1+5)=6),JunSun1+5,""))</f>
        <v>41061</v>
      </c>
      <c r="G5" s="13">
        <f>IF(DAY(JunSun1)=1,"",IF(AND(YEAR(JunSun1+6)=CalendarYear,MONTH(JunSun1+6)=6),JunSun1+6,""))</f>
        <v>41062</v>
      </c>
      <c r="H5" s="13">
        <f>IF(DAY(JunSun1)=1,IF(AND(YEAR(JunSun1)=CalendarYear,MONTH(JunSun1)=6),JunSun1,""),IF(AND(YEAR(JunSun1+7)=CalendarYear,MONTH(JunSun1+7)=6),JunSun1+7,""))</f>
        <v>41063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IF(DAY(JunSun1)=1,IF(AND(YEAR(JunSun1+1)=CalendarYear,MONTH(JunSun1+1)=6),JunSun1+1,""),IF(AND(YEAR(JunSun1+8)=CalendarYear,MONTH(JunSun1+8)=6),JunSun1+8,""))</f>
        <v>41064</v>
      </c>
      <c r="C7" s="14">
        <f>IF(DAY(JunSun1)=1,IF(AND(YEAR(JunSun1+2)=CalendarYear,MONTH(JunSun1+2)=6),JunSun1+2,""),IF(AND(YEAR(JunSun1+9)=CalendarYear,MONTH(JunSun1+9)=6),JunSun1+9,""))</f>
        <v>41065</v>
      </c>
      <c r="D7" s="14">
        <f>IF(DAY(JunSun1)=1,IF(AND(YEAR(JunSun1+3)=CalendarYear,MONTH(JunSun1+3)=6),JunSun1+3,""),IF(AND(YEAR(JunSun1+10)=CalendarYear,MONTH(JunSun1+10)=6),JunSun1+10,""))</f>
        <v>41066</v>
      </c>
      <c r="E7" s="14">
        <f>IF(DAY(JunSun1)=1,IF(AND(YEAR(JunSun1+4)=CalendarYear,MONTH(JunSun1+4)=6),JunSun1+4,""),IF(AND(YEAR(JunSun1+11)=CalendarYear,MONTH(JunSun1+11)=6),JunSun1+11,""))</f>
        <v>41067</v>
      </c>
      <c r="F7" s="14">
        <f>IF(DAY(JunSun1)=1,IF(AND(YEAR(JunSun1+5)=CalendarYear,MONTH(JunSun1+5)=6),JunSun1+5,""),IF(AND(YEAR(JunSun1+12)=CalendarYear,MONTH(JunSun1+12)=6),JunSun1+12,""))</f>
        <v>41068</v>
      </c>
      <c r="G7" s="14">
        <f>IF(DAY(JunSun1)=1,IF(AND(YEAR(JunSun1+6)=CalendarYear,MONTH(JunSun1+6)=6),JunSun1+6,""),IF(AND(YEAR(JunSun1+13)=CalendarYear,MONTH(JunSun1+13)=6),JunSun1+13,""))</f>
        <v>41069</v>
      </c>
      <c r="H7" s="14">
        <f>IF(DAY(JunSun1)=1,IF(AND(YEAR(JunSun1+7)=CalendarYear,MONTH(JunSun1+7)=6),JunSun1+7,""),IF(AND(YEAR(JunSun1+14)=CalendarYear,MONTH(JunSun1+14)=6),JunSun1+14,""))</f>
        <v>41070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IF(DAY(JunSun1)=1,IF(AND(YEAR(JunSun1+8)=CalendarYear,MONTH(JunSun1+8)=6),JunSun1+8,""),IF(AND(YEAR(JunSun1+15)=CalendarYear,MONTH(JunSun1+15)=6),JunSun1+15,""))</f>
        <v>41071</v>
      </c>
      <c r="C9" s="15">
        <f>IF(DAY(JunSun1)=1,IF(AND(YEAR(JunSun1+9)=CalendarYear,MONTH(JunSun1+9)=6),JunSun1+9,""),IF(AND(YEAR(JunSun1+16)=CalendarYear,MONTH(JunSun1+16)=6),JunSun1+16,""))</f>
        <v>41072</v>
      </c>
      <c r="D9" s="15">
        <f>IF(DAY(JunSun1)=1,IF(AND(YEAR(JunSun1+10)=CalendarYear,MONTH(JunSun1+10)=6),JunSun1+10,""),IF(AND(YEAR(JunSun1+17)=CalendarYear,MONTH(JunSun1+17)=6),JunSun1+17,""))</f>
        <v>41073</v>
      </c>
      <c r="E9" s="15">
        <f>IF(DAY(JunSun1)=1,IF(AND(YEAR(JunSun1+11)=CalendarYear,MONTH(JunSun1+11)=6),JunSun1+11,""),IF(AND(YEAR(JunSun1+18)=CalendarYear,MONTH(JunSun1+18)=6),JunSun1+18,""))</f>
        <v>41074</v>
      </c>
      <c r="F9" s="15">
        <f>IF(DAY(JunSun1)=1,IF(AND(YEAR(JunSun1+12)=CalendarYear,MONTH(JunSun1+12)=6),JunSun1+12,""),IF(AND(YEAR(JunSun1+19)=CalendarYear,MONTH(JunSun1+19)=6),JunSun1+19,""))</f>
        <v>41075</v>
      </c>
      <c r="G9" s="15">
        <f>IF(DAY(JunSun1)=1,IF(AND(YEAR(JunSun1+13)=CalendarYear,MONTH(JunSun1+13)=6),JunSun1+13,""),IF(AND(YEAR(JunSun1+20)=CalendarYear,MONTH(JunSun1+20)=6),JunSun1+20,""))</f>
        <v>41076</v>
      </c>
      <c r="H9" s="15">
        <f>IF(DAY(JunSun1)=1,IF(AND(YEAR(JunSun1+14)=CalendarYear,MONTH(JunSun1+14)=6),JunSun1+14,""),IF(AND(YEAR(JunSun1+21)=CalendarYear,MONTH(JunSun1+21)=6),JunSun1+21,""))</f>
        <v>41077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IF(DAY(JunSun1)=1,IF(AND(YEAR(JunSun1+15)=CalendarYear,MONTH(JunSun1+15)=6),JunSun1+15,""),IF(AND(YEAR(JunSun1+22)=CalendarYear,MONTH(JunSun1+22)=6),JunSun1+22,""))</f>
        <v>41078</v>
      </c>
      <c r="C11" s="16">
        <f>IF(DAY(JunSun1)=1,IF(AND(YEAR(JunSun1+16)=CalendarYear,MONTH(JunSun1+16)=6),JunSun1+16,""),IF(AND(YEAR(JunSun1+23)=CalendarYear,MONTH(JunSun1+23)=6),JunSun1+23,""))</f>
        <v>41079</v>
      </c>
      <c r="D11" s="16">
        <f>IF(DAY(JunSun1)=1,IF(AND(YEAR(JunSun1+17)=CalendarYear,MONTH(JunSun1+17)=6),JunSun1+17,""),IF(AND(YEAR(JunSun1+24)=CalendarYear,MONTH(JunSun1+24)=6),JunSun1+24,""))</f>
        <v>41080</v>
      </c>
      <c r="E11" s="16">
        <f>IF(DAY(JunSun1)=1,IF(AND(YEAR(JunSun1+18)=CalendarYear,MONTH(JunSun1+18)=6),JunSun1+18,""),IF(AND(YEAR(JunSun1+25)=CalendarYear,MONTH(JunSun1+25)=6),JunSun1+25,""))</f>
        <v>41081</v>
      </c>
      <c r="F11" s="16">
        <f>IF(DAY(JunSun1)=1,IF(AND(YEAR(JunSun1+19)=CalendarYear,MONTH(JunSun1+19)=6),JunSun1+19,""),IF(AND(YEAR(JunSun1+26)=CalendarYear,MONTH(JunSun1+26)=6),JunSun1+26,""))</f>
        <v>41082</v>
      </c>
      <c r="G11" s="16">
        <f>IF(DAY(JunSun1)=1,IF(AND(YEAR(JunSun1+20)=CalendarYear,MONTH(JunSun1+20)=6),JunSun1+20,""),IF(AND(YEAR(JunSun1+27)=CalendarYear,MONTH(JunSun1+27)=6),JunSun1+27,""))</f>
        <v>41083</v>
      </c>
      <c r="H11" s="16">
        <f>IF(DAY(JunSun1)=1,IF(AND(YEAR(JunSun1+21)=CalendarYear,MONTH(JunSun1+21)=6),JunSun1+21,""),IF(AND(YEAR(JunSun1+28)=CalendarYear,MONTH(JunSun1+28)=6),JunSun1+28,""))</f>
        <v>41084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IF(DAY(JunSun1)=1,IF(AND(YEAR(JunSun1+22)=CalendarYear,MONTH(JunSun1+22)=6),JunSun1+22,""),IF(AND(YEAR(JunSun1+29)=CalendarYear,MONTH(JunSun1+29)=6),JunSun1+29,""))</f>
        <v>41085</v>
      </c>
      <c r="C13" s="15">
        <f>IF(DAY(JunSun1)=1,IF(AND(YEAR(JunSun1+23)=CalendarYear,MONTH(JunSun1+23)=6),JunSun1+23,""),IF(AND(YEAR(JunSun1+30)=CalendarYear,MONTH(JunSun1+30)=6),JunSun1+30,""))</f>
        <v>41086</v>
      </c>
      <c r="D13" s="15">
        <f>IF(DAY(JunSun1)=1,IF(AND(YEAR(JunSun1+24)=CalendarYear,MONTH(JunSun1+24)=6),JunSun1+24,""),IF(AND(YEAR(JunSun1+31)=CalendarYear,MONTH(JunSun1+31)=6),JunSun1+31,""))</f>
        <v>41087</v>
      </c>
      <c r="E13" s="15">
        <f>IF(DAY(JunSun1)=1,IF(AND(YEAR(JunSun1+25)=CalendarYear,MONTH(JunSun1+25)=6),JunSun1+25,""),IF(AND(YEAR(JunSun1+32)=CalendarYear,MONTH(JunSun1+32)=6),JunSun1+32,""))</f>
        <v>41088</v>
      </c>
      <c r="F13" s="15">
        <f>IF(DAY(JunSun1)=1,IF(AND(YEAR(JunSun1+26)=CalendarYear,MONTH(JunSun1+26)=6),JunSun1+26,""),IF(AND(YEAR(JunSun1+33)=CalendarYear,MONTH(JunSun1+33)=6),JunSun1+33,""))</f>
        <v>41089</v>
      </c>
      <c r="G13" s="15">
        <f>IF(DAY(JunSun1)=1,IF(AND(YEAR(JunSun1+27)=CalendarYear,MONTH(JunSun1+27)=6),JunSun1+27,""),IF(AND(YEAR(JunSun1+34)=CalendarYear,MONTH(JunSun1+34)=6),JunSun1+34,""))</f>
        <v>41090</v>
      </c>
      <c r="H13" s="15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 t="str">
        <f>IF(DAY(JunSun1)=1,IF(AND(YEAR(JunSun1+29)=CalendarYear,MONTH(JunSun1+29)=6),JunSun1+29,""),IF(AND(YEAR(JunSun1+36)=CalendarYear,MONTH(JunSun1+36)=6),JunSun1+36,""))</f>
        <v/>
      </c>
      <c r="C15" s="17" t="str">
        <f>IF(DAY(JunSun1)=1,IF(AND(YEAR(JunSun1+30)=CalendarYear,MONTH(JunSun1+30)=6),JunSun1+30,""),IF(AND(YEAR(JunSun1+37)=CalendarYear,MONTH(JunSun1+37)=6),JunSun1+37,""))</f>
        <v/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UPPER(TEXT(DATE(CalendarYear,7,1),"MMMM ÅÅÅÅ"))</f>
        <v>JULI 2012</v>
      </c>
      <c r="C3" s="58"/>
      <c r="D3" s="58"/>
      <c r="E3" s="58"/>
      <c r="F3" s="58"/>
    </row>
    <row r="4" spans="1:18" customFormat="1" ht="29.25" customHeight="1" x14ac:dyDescent="0.25">
      <c r="B4" s="39" t="s">
        <v>9</v>
      </c>
      <c r="C4" s="37" t="s">
        <v>1</v>
      </c>
      <c r="D4" s="37" t="s">
        <v>2</v>
      </c>
      <c r="E4" s="37" t="s">
        <v>3</v>
      </c>
      <c r="F4" s="37" t="s">
        <v>4</v>
      </c>
      <c r="G4" s="37" t="s">
        <v>5</v>
      </c>
      <c r="H4" s="38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IF(DAY(JulSun1)=1,"",IF(AND(YEAR(JulSun1+1)=CalendarYear,MONTH(JulSun1+1)=7),JulSun1+1,""))</f>
        <v/>
      </c>
      <c r="C5" s="13" t="str">
        <f>IF(DAY(JulSun1)=1,"",IF(AND(YEAR(JulSun1+2)=CalendarYear,MONTH(JulSun1+2)=7),JulSun1+2,""))</f>
        <v/>
      </c>
      <c r="D5" s="13" t="str">
        <f>IF(DAY(JulSun1)=1,"",IF(AND(YEAR(JulSun1+3)=CalendarYear,MONTH(JulSun1+3)=7),JulSun1+3,""))</f>
        <v/>
      </c>
      <c r="E5" s="13" t="str">
        <f>IF(DAY(JulSun1)=1,"",IF(AND(YEAR(JulSun1+4)=CalendarYear,MONTH(JulSun1+4)=7),JulSun1+4,""))</f>
        <v/>
      </c>
      <c r="F5" s="13" t="str">
        <f>IF(DAY(JulSun1)=1,"",IF(AND(YEAR(JulSun1+5)=CalendarYear,MONTH(JulSun1+5)=7),JulSun1+5,""))</f>
        <v/>
      </c>
      <c r="G5" s="13" t="str">
        <f>IF(DAY(JulSun1)=1,"",IF(AND(YEAR(JulSun1+6)=CalendarYear,MONTH(JulSun1+6)=7),JulSun1+6,""))</f>
        <v/>
      </c>
      <c r="H5" s="13">
        <f>IF(DAY(JulSun1)=1,IF(AND(YEAR(JulSun1)=CalendarYear,MONTH(JulSun1)=7),JulSun1,""),IF(AND(YEAR(JulSun1+7)=CalendarYear,MONTH(JulSun1+7)=7),JulSun1+7,""))</f>
        <v>41091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IF(DAY(JulSun1)=1,IF(AND(YEAR(JulSun1+1)=CalendarYear,MONTH(JulSun1+1)=7),JulSun1+1,""),IF(AND(YEAR(JulSun1+8)=CalendarYear,MONTH(JulSun1+8)=7),JulSun1+8,""))</f>
        <v>41092</v>
      </c>
      <c r="C7" s="14">
        <f>IF(DAY(JulSun1)=1,IF(AND(YEAR(JulSun1+2)=CalendarYear,MONTH(JulSun1+2)=7),JulSun1+2,""),IF(AND(YEAR(JulSun1+9)=CalendarYear,MONTH(JulSun1+9)=7),JulSun1+9,""))</f>
        <v>41093</v>
      </c>
      <c r="D7" s="14">
        <f>IF(DAY(JulSun1)=1,IF(AND(YEAR(JulSun1+3)=CalendarYear,MONTH(JulSun1+3)=7),JulSun1+3,""),IF(AND(YEAR(JulSun1+10)=CalendarYear,MONTH(JulSun1+10)=7),JulSun1+10,""))</f>
        <v>41094</v>
      </c>
      <c r="E7" s="14">
        <f>IF(DAY(JulSun1)=1,IF(AND(YEAR(JulSun1+4)=CalendarYear,MONTH(JulSun1+4)=7),JulSun1+4,""),IF(AND(YEAR(JulSun1+11)=CalendarYear,MONTH(JulSun1+11)=7),JulSun1+11,""))</f>
        <v>41095</v>
      </c>
      <c r="F7" s="14">
        <f>IF(DAY(JulSun1)=1,IF(AND(YEAR(JulSun1+5)=CalendarYear,MONTH(JulSun1+5)=7),JulSun1+5,""),IF(AND(YEAR(JulSun1+12)=CalendarYear,MONTH(JulSun1+12)=7),JulSun1+12,""))</f>
        <v>41096</v>
      </c>
      <c r="G7" s="14">
        <f>IF(DAY(JulSun1)=1,IF(AND(YEAR(JulSun1+6)=CalendarYear,MONTH(JulSun1+6)=7),JulSun1+6,""),IF(AND(YEAR(JulSun1+13)=CalendarYear,MONTH(JulSun1+13)=7),JulSun1+13,""))</f>
        <v>41097</v>
      </c>
      <c r="H7" s="14">
        <f>IF(DAY(JulSun1)=1,IF(AND(YEAR(JulSun1+7)=CalendarYear,MONTH(JulSun1+7)=7),JulSun1+7,""),IF(AND(YEAR(JulSun1+14)=CalendarYear,MONTH(JulSun1+14)=7),JulSun1+14,""))</f>
        <v>41098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IF(DAY(JulSun1)=1,IF(AND(YEAR(JulSun1+8)=CalendarYear,MONTH(JulSun1+8)=7),JulSun1+8,""),IF(AND(YEAR(JulSun1+15)=CalendarYear,MONTH(JulSun1+15)=7),JulSun1+15,""))</f>
        <v>41099</v>
      </c>
      <c r="C9" s="15">
        <f>IF(DAY(JulSun1)=1,IF(AND(YEAR(JulSun1+9)=CalendarYear,MONTH(JulSun1+9)=7),JulSun1+9,""),IF(AND(YEAR(JulSun1+16)=CalendarYear,MONTH(JulSun1+16)=7),JulSun1+16,""))</f>
        <v>41100</v>
      </c>
      <c r="D9" s="15">
        <f>IF(DAY(JulSun1)=1,IF(AND(YEAR(JulSun1+10)=CalendarYear,MONTH(JulSun1+10)=7),JulSun1+10,""),IF(AND(YEAR(JulSun1+17)=CalendarYear,MONTH(JulSun1+17)=7),JulSun1+17,""))</f>
        <v>41101</v>
      </c>
      <c r="E9" s="15">
        <f>IF(DAY(JulSun1)=1,IF(AND(YEAR(JulSun1+11)=CalendarYear,MONTH(JulSun1+11)=7),JulSun1+11,""),IF(AND(YEAR(JulSun1+18)=CalendarYear,MONTH(JulSun1+18)=7),JulSun1+18,""))</f>
        <v>41102</v>
      </c>
      <c r="F9" s="15">
        <f>IF(DAY(JulSun1)=1,IF(AND(YEAR(JulSun1+12)=CalendarYear,MONTH(JulSun1+12)=7),JulSun1+12,""),IF(AND(YEAR(JulSun1+19)=CalendarYear,MONTH(JulSun1+19)=7),JulSun1+19,""))</f>
        <v>41103</v>
      </c>
      <c r="G9" s="15">
        <f>IF(DAY(JulSun1)=1,IF(AND(YEAR(JulSun1+13)=CalendarYear,MONTH(JulSun1+13)=7),JulSun1+13,""),IF(AND(YEAR(JulSun1+20)=CalendarYear,MONTH(JulSun1+20)=7),JulSun1+20,""))</f>
        <v>41104</v>
      </c>
      <c r="H9" s="15">
        <f>IF(DAY(JulSun1)=1,IF(AND(YEAR(JulSun1+14)=CalendarYear,MONTH(JulSun1+14)=7),JulSun1+14,""),IF(AND(YEAR(JulSun1+21)=CalendarYear,MONTH(JulSun1+21)=7),JulSun1+21,""))</f>
        <v>41105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IF(DAY(JulSun1)=1,IF(AND(YEAR(JulSun1+15)=CalendarYear,MONTH(JulSun1+15)=7),JulSun1+15,""),IF(AND(YEAR(JulSun1+22)=CalendarYear,MONTH(JulSun1+22)=7),JulSun1+22,""))</f>
        <v>41106</v>
      </c>
      <c r="C11" s="16">
        <f>IF(DAY(JulSun1)=1,IF(AND(YEAR(JulSun1+16)=CalendarYear,MONTH(JulSun1+16)=7),JulSun1+16,""),IF(AND(YEAR(JulSun1+23)=CalendarYear,MONTH(JulSun1+23)=7),JulSun1+23,""))</f>
        <v>41107</v>
      </c>
      <c r="D11" s="16">
        <f>IF(DAY(JulSun1)=1,IF(AND(YEAR(JulSun1+17)=CalendarYear,MONTH(JulSun1+17)=7),JulSun1+17,""),IF(AND(YEAR(JulSun1+24)=CalendarYear,MONTH(JulSun1+24)=7),JulSun1+24,""))</f>
        <v>41108</v>
      </c>
      <c r="E11" s="16">
        <f>IF(DAY(JulSun1)=1,IF(AND(YEAR(JulSun1+18)=CalendarYear,MONTH(JulSun1+18)=7),JulSun1+18,""),IF(AND(YEAR(JulSun1+25)=CalendarYear,MONTH(JulSun1+25)=7),JulSun1+25,""))</f>
        <v>41109</v>
      </c>
      <c r="F11" s="16">
        <f>IF(DAY(JulSun1)=1,IF(AND(YEAR(JulSun1+19)=CalendarYear,MONTH(JulSun1+19)=7),JulSun1+19,""),IF(AND(YEAR(JulSun1+26)=CalendarYear,MONTH(JulSun1+26)=7),JulSun1+26,""))</f>
        <v>41110</v>
      </c>
      <c r="G11" s="16">
        <f>IF(DAY(JulSun1)=1,IF(AND(YEAR(JulSun1+20)=CalendarYear,MONTH(JulSun1+20)=7),JulSun1+20,""),IF(AND(YEAR(JulSun1+27)=CalendarYear,MONTH(JulSun1+27)=7),JulSun1+27,""))</f>
        <v>41111</v>
      </c>
      <c r="H11" s="16">
        <f>IF(DAY(JulSun1)=1,IF(AND(YEAR(JulSun1+21)=CalendarYear,MONTH(JulSun1+21)=7),JulSun1+21,""),IF(AND(YEAR(JulSun1+28)=CalendarYear,MONTH(JulSun1+28)=7),JulSun1+28,""))</f>
        <v>41112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IF(DAY(JulSun1)=1,IF(AND(YEAR(JulSun1+22)=CalendarYear,MONTH(JulSun1+22)=7),JulSun1+22,""),IF(AND(YEAR(JulSun1+29)=CalendarYear,MONTH(JulSun1+29)=7),JulSun1+29,""))</f>
        <v>41113</v>
      </c>
      <c r="C13" s="15">
        <f>IF(DAY(JulSun1)=1,IF(AND(YEAR(JulSun1+23)=CalendarYear,MONTH(JulSun1+23)=7),JulSun1+23,""),IF(AND(YEAR(JulSun1+30)=CalendarYear,MONTH(JulSun1+30)=7),JulSun1+30,""))</f>
        <v>41114</v>
      </c>
      <c r="D13" s="15">
        <f>IF(DAY(JulSun1)=1,IF(AND(YEAR(JulSun1+24)=CalendarYear,MONTH(JulSun1+24)=7),JulSun1+24,""),IF(AND(YEAR(JulSun1+31)=CalendarYear,MONTH(JulSun1+31)=7),JulSun1+31,""))</f>
        <v>41115</v>
      </c>
      <c r="E13" s="15">
        <f>IF(DAY(JulSun1)=1,IF(AND(YEAR(JulSun1+25)=CalendarYear,MONTH(JulSun1+25)=7),JulSun1+25,""),IF(AND(YEAR(JulSun1+32)=CalendarYear,MONTH(JulSun1+32)=7),JulSun1+32,""))</f>
        <v>41116</v>
      </c>
      <c r="F13" s="15">
        <f>IF(DAY(JulSun1)=1,IF(AND(YEAR(JulSun1+26)=CalendarYear,MONTH(JulSun1+26)=7),JulSun1+26,""),IF(AND(YEAR(JulSun1+33)=CalendarYear,MONTH(JulSun1+33)=7),JulSun1+33,""))</f>
        <v>41117</v>
      </c>
      <c r="G13" s="15">
        <f>IF(DAY(JulSun1)=1,IF(AND(YEAR(JulSun1+27)=CalendarYear,MONTH(JulSun1+27)=7),JulSun1+27,""),IF(AND(YEAR(JulSun1+34)=CalendarYear,MONTH(JulSun1+34)=7),JulSun1+34,""))</f>
        <v>41118</v>
      </c>
      <c r="H13" s="15">
        <f>IF(DAY(JulSun1)=1,IF(AND(YEAR(JulSun1+28)=CalendarYear,MONTH(JulSun1+28)=7),JulSun1+28,""),IF(AND(YEAR(JulSun1+35)=CalendarYear,MONTH(JulSun1+35)=7),JulSun1+35,""))</f>
        <v>41119</v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>
        <f>IF(DAY(JulSun1)=1,IF(AND(YEAR(JulSun1+29)=CalendarYear,MONTH(JulSun1+29)=7),JulSun1+29,""),IF(AND(YEAR(JulSun1+36)=CalendarYear,MONTH(JulSun1+36)=7),JulSun1+36,""))</f>
        <v>41120</v>
      </c>
      <c r="C15" s="17">
        <f>IF(DAY(JulSun1)=1,IF(AND(YEAR(JulSun1+30)=CalendarYear,MONTH(JulSun1+30)=7),JulSun1+30,""),IF(AND(YEAR(JulSun1+37)=CalendarYear,MONTH(JulSun1+37)=7),JulSun1+37,""))</f>
        <v>41121</v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UPPER(TEXT(DATE(CalendarYear,8,1),"MMMM ÅÅÅÅ"))</f>
        <v>AUGUSTI 2012</v>
      </c>
      <c r="C3" s="58"/>
      <c r="D3" s="58"/>
      <c r="E3" s="58"/>
      <c r="F3" s="58"/>
    </row>
    <row r="4" spans="1:18" customFormat="1" ht="29.25" customHeight="1" x14ac:dyDescent="0.25">
      <c r="B4" s="42" t="s">
        <v>9</v>
      </c>
      <c r="C4" s="40" t="s">
        <v>1</v>
      </c>
      <c r="D4" s="40" t="s">
        <v>2</v>
      </c>
      <c r="E4" s="40" t="s">
        <v>3</v>
      </c>
      <c r="F4" s="40" t="s">
        <v>4</v>
      </c>
      <c r="G4" s="40" t="s">
        <v>5</v>
      </c>
      <c r="H4" s="41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IF(DAY(AugSun1)=1,"",IF(AND(YEAR(AugSun1+1)=CalendarYear,MONTH(AugSun1+1)=8),AugSun1+1,""))</f>
        <v/>
      </c>
      <c r="C5" s="13" t="str">
        <f>IF(DAY(AugSun1)=1,"",IF(AND(YEAR(AugSun1+2)=CalendarYear,MONTH(AugSun1+2)=8),AugSun1+2,""))</f>
        <v/>
      </c>
      <c r="D5" s="13">
        <f>IF(DAY(AugSun1)=1,"",IF(AND(YEAR(AugSun1+3)=CalendarYear,MONTH(AugSun1+3)=8),AugSun1+3,""))</f>
        <v>41122</v>
      </c>
      <c r="E5" s="13">
        <f>IF(DAY(AugSun1)=1,"",IF(AND(YEAR(AugSun1+4)=CalendarYear,MONTH(AugSun1+4)=8),AugSun1+4,""))</f>
        <v>41123</v>
      </c>
      <c r="F5" s="13">
        <f>IF(DAY(AugSun1)=1,"",IF(AND(YEAR(AugSun1+5)=CalendarYear,MONTH(AugSun1+5)=8),AugSun1+5,""))</f>
        <v>41124</v>
      </c>
      <c r="G5" s="13">
        <f>IF(DAY(AugSun1)=1,"",IF(AND(YEAR(AugSun1+6)=CalendarYear,MONTH(AugSun1+6)=8),AugSun1+6,""))</f>
        <v>41125</v>
      </c>
      <c r="H5" s="13">
        <f>IF(DAY(AugSun1)=1,IF(AND(YEAR(AugSun1)=CalendarYear,MONTH(AugSun1)=8),AugSun1,""),IF(AND(YEAR(AugSun1+7)=CalendarYear,MONTH(AugSun1+7)=8),AugSun1+7,""))</f>
        <v>41126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IF(DAY(AugSun1)=1,IF(AND(YEAR(AugSun1+1)=CalendarYear,MONTH(AugSun1+1)=8),AugSun1+1,""),IF(AND(YEAR(AugSun1+8)=CalendarYear,MONTH(AugSun1+8)=8),AugSun1+8,""))</f>
        <v>41127</v>
      </c>
      <c r="C7" s="14">
        <f>IF(DAY(AugSun1)=1,IF(AND(YEAR(AugSun1+2)=CalendarYear,MONTH(AugSun1+2)=8),AugSun1+2,""),IF(AND(YEAR(AugSun1+9)=CalendarYear,MONTH(AugSun1+9)=8),AugSun1+9,""))</f>
        <v>41128</v>
      </c>
      <c r="D7" s="14">
        <f>IF(DAY(AugSun1)=1,IF(AND(YEAR(AugSun1+3)=CalendarYear,MONTH(AugSun1+3)=8),AugSun1+3,""),IF(AND(YEAR(AugSun1+10)=CalendarYear,MONTH(AugSun1+10)=8),AugSun1+10,""))</f>
        <v>41129</v>
      </c>
      <c r="E7" s="14">
        <f>IF(DAY(AugSun1)=1,IF(AND(YEAR(AugSun1+4)=CalendarYear,MONTH(AugSun1+4)=8),AugSun1+4,""),IF(AND(YEAR(AugSun1+11)=CalendarYear,MONTH(AugSun1+11)=8),AugSun1+11,""))</f>
        <v>41130</v>
      </c>
      <c r="F7" s="14">
        <f>IF(DAY(AugSun1)=1,IF(AND(YEAR(AugSun1+5)=CalendarYear,MONTH(AugSun1+5)=8),AugSun1+5,""),IF(AND(YEAR(AugSun1+12)=CalendarYear,MONTH(AugSun1+12)=8),AugSun1+12,""))</f>
        <v>41131</v>
      </c>
      <c r="G7" s="14">
        <f>IF(DAY(AugSun1)=1,IF(AND(YEAR(AugSun1+6)=CalendarYear,MONTH(AugSun1+6)=8),AugSun1+6,""),IF(AND(YEAR(AugSun1+13)=CalendarYear,MONTH(AugSun1+13)=8),AugSun1+13,""))</f>
        <v>41132</v>
      </c>
      <c r="H7" s="14">
        <f>IF(DAY(AugSun1)=1,IF(AND(YEAR(AugSun1+7)=CalendarYear,MONTH(AugSun1+7)=8),AugSun1+7,""),IF(AND(YEAR(AugSun1+14)=CalendarYear,MONTH(AugSun1+14)=8),AugSun1+14,""))</f>
        <v>41133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IF(DAY(AugSun1)=1,IF(AND(YEAR(AugSun1+8)=CalendarYear,MONTH(AugSun1+8)=8),AugSun1+8,""),IF(AND(YEAR(AugSun1+15)=CalendarYear,MONTH(AugSun1+15)=8),AugSun1+15,""))</f>
        <v>41134</v>
      </c>
      <c r="C9" s="15">
        <f>IF(DAY(AugSun1)=1,IF(AND(YEAR(AugSun1+9)=CalendarYear,MONTH(AugSun1+9)=8),AugSun1+9,""),IF(AND(YEAR(AugSun1+16)=CalendarYear,MONTH(AugSun1+16)=8),AugSun1+16,""))</f>
        <v>41135</v>
      </c>
      <c r="D9" s="15">
        <f>IF(DAY(AugSun1)=1,IF(AND(YEAR(AugSun1+10)=CalendarYear,MONTH(AugSun1+10)=8),AugSun1+10,""),IF(AND(YEAR(AugSun1+17)=CalendarYear,MONTH(AugSun1+17)=8),AugSun1+17,""))</f>
        <v>41136</v>
      </c>
      <c r="E9" s="15">
        <f>IF(DAY(AugSun1)=1,IF(AND(YEAR(AugSun1+11)=CalendarYear,MONTH(AugSun1+11)=8),AugSun1+11,""),IF(AND(YEAR(AugSun1+18)=CalendarYear,MONTH(AugSun1+18)=8),AugSun1+18,""))</f>
        <v>41137</v>
      </c>
      <c r="F9" s="15">
        <f>IF(DAY(AugSun1)=1,IF(AND(YEAR(AugSun1+12)=CalendarYear,MONTH(AugSun1+12)=8),AugSun1+12,""),IF(AND(YEAR(AugSun1+19)=CalendarYear,MONTH(AugSun1+19)=8),AugSun1+19,""))</f>
        <v>41138</v>
      </c>
      <c r="G9" s="15">
        <f>IF(DAY(AugSun1)=1,IF(AND(YEAR(AugSun1+13)=CalendarYear,MONTH(AugSun1+13)=8),AugSun1+13,""),IF(AND(YEAR(AugSun1+20)=CalendarYear,MONTH(AugSun1+20)=8),AugSun1+20,""))</f>
        <v>41139</v>
      </c>
      <c r="H9" s="15">
        <f>IF(DAY(AugSun1)=1,IF(AND(YEAR(AugSun1+14)=CalendarYear,MONTH(AugSun1+14)=8),AugSun1+14,""),IF(AND(YEAR(AugSun1+21)=CalendarYear,MONTH(AugSun1+21)=8),AugSun1+21,""))</f>
        <v>41140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IF(DAY(AugSun1)=1,IF(AND(YEAR(AugSun1+15)=CalendarYear,MONTH(AugSun1+15)=8),AugSun1+15,""),IF(AND(YEAR(AugSun1+22)=CalendarYear,MONTH(AugSun1+22)=8),AugSun1+22,""))</f>
        <v>41141</v>
      </c>
      <c r="C11" s="16">
        <f>IF(DAY(AugSun1)=1,IF(AND(YEAR(AugSun1+16)=CalendarYear,MONTH(AugSun1+16)=8),AugSun1+16,""),IF(AND(YEAR(AugSun1+23)=CalendarYear,MONTH(AugSun1+23)=8),AugSun1+23,""))</f>
        <v>41142</v>
      </c>
      <c r="D11" s="16">
        <f>IF(DAY(AugSun1)=1,IF(AND(YEAR(AugSun1+17)=CalendarYear,MONTH(AugSun1+17)=8),AugSun1+17,""),IF(AND(YEAR(AugSun1+24)=CalendarYear,MONTH(AugSun1+24)=8),AugSun1+24,""))</f>
        <v>41143</v>
      </c>
      <c r="E11" s="16">
        <f>IF(DAY(AugSun1)=1,IF(AND(YEAR(AugSun1+18)=CalendarYear,MONTH(AugSun1+18)=8),AugSun1+18,""),IF(AND(YEAR(AugSun1+25)=CalendarYear,MONTH(AugSun1+25)=8),AugSun1+25,""))</f>
        <v>41144</v>
      </c>
      <c r="F11" s="16">
        <f>IF(DAY(AugSun1)=1,IF(AND(YEAR(AugSun1+19)=CalendarYear,MONTH(AugSun1+19)=8),AugSun1+19,""),IF(AND(YEAR(AugSun1+26)=CalendarYear,MONTH(AugSun1+26)=8),AugSun1+26,""))</f>
        <v>41145</v>
      </c>
      <c r="G11" s="16">
        <f>IF(DAY(AugSun1)=1,IF(AND(YEAR(AugSun1+20)=CalendarYear,MONTH(AugSun1+20)=8),AugSun1+20,""),IF(AND(YEAR(AugSun1+27)=CalendarYear,MONTH(AugSun1+27)=8),AugSun1+27,""))</f>
        <v>41146</v>
      </c>
      <c r="H11" s="16">
        <f>IF(DAY(AugSun1)=1,IF(AND(YEAR(AugSun1+21)=CalendarYear,MONTH(AugSun1+21)=8),AugSun1+21,""),IF(AND(YEAR(AugSun1+28)=CalendarYear,MONTH(AugSun1+28)=8),AugSun1+28,""))</f>
        <v>41147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IF(DAY(AugSun1)=1,IF(AND(YEAR(AugSun1+22)=CalendarYear,MONTH(AugSun1+22)=8),AugSun1+22,""),IF(AND(YEAR(AugSun1+29)=CalendarYear,MONTH(AugSun1+29)=8),AugSun1+29,""))</f>
        <v>41148</v>
      </c>
      <c r="C13" s="15">
        <f>IF(DAY(AugSun1)=1,IF(AND(YEAR(AugSun1+23)=CalendarYear,MONTH(AugSun1+23)=8),AugSun1+23,""),IF(AND(YEAR(AugSun1+30)=CalendarYear,MONTH(AugSun1+30)=8),AugSun1+30,""))</f>
        <v>41149</v>
      </c>
      <c r="D13" s="15">
        <f>IF(DAY(AugSun1)=1,IF(AND(YEAR(AugSun1+24)=CalendarYear,MONTH(AugSun1+24)=8),AugSun1+24,""),IF(AND(YEAR(AugSun1+31)=CalendarYear,MONTH(AugSun1+31)=8),AugSun1+31,""))</f>
        <v>41150</v>
      </c>
      <c r="E13" s="15">
        <f>IF(DAY(AugSun1)=1,IF(AND(YEAR(AugSun1+25)=CalendarYear,MONTH(AugSun1+25)=8),AugSun1+25,""),IF(AND(YEAR(AugSun1+32)=CalendarYear,MONTH(AugSun1+32)=8),AugSun1+32,""))</f>
        <v>41151</v>
      </c>
      <c r="F13" s="15">
        <f>IF(DAY(AugSun1)=1,IF(AND(YEAR(AugSun1+26)=CalendarYear,MONTH(AugSun1+26)=8),AugSun1+26,""),IF(AND(YEAR(AugSun1+33)=CalendarYear,MONTH(AugSun1+33)=8),AugSun1+33,""))</f>
        <v>41152</v>
      </c>
      <c r="G13" s="15" t="str">
        <f>IF(DAY(AugSun1)=1,IF(AND(YEAR(AugSun1+27)=CalendarYear,MONTH(AugSun1+27)=8),AugSun1+27,""),IF(AND(YEAR(AugSun1+34)=CalendarYear,MONTH(AugSun1+34)=8),AugSun1+34,""))</f>
        <v/>
      </c>
      <c r="H13" s="15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 t="str">
        <f>IF(DAY(AugSun1)=1,IF(AND(YEAR(AugSun1+29)=CalendarYear,MONTH(AugSun1+29)=8),AugSun1+29,""),IF(AND(YEAR(AugSun1+36)=CalendarYear,MONTH(AugSun1+36)=8),AugSun1+36,""))</f>
        <v/>
      </c>
      <c r="C15" s="17" t="str">
        <f>IF(DAY(AugSun1)=1,IF(AND(YEAR(AugSun1+30)=CalendarYear,MONTH(AugSun1+30)=8),AugSun1+30,""),IF(AND(YEAR(AugSun1+37)=CalendarYear,MONTH(AugSun1+37)=8),AugSun1+37,""))</f>
        <v/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58" t="str">
        <f>UPPER(TEXT(DATE(CalendarYear,9,1),"MMMM ÅÅÅÅ"))</f>
        <v>SEPTEMBER 2012</v>
      </c>
      <c r="C3" s="58"/>
      <c r="D3" s="58"/>
      <c r="E3" s="58"/>
      <c r="F3" s="58"/>
    </row>
    <row r="4" spans="1:18" customFormat="1" ht="29.25" customHeight="1" x14ac:dyDescent="0.25">
      <c r="B4" s="45" t="s">
        <v>9</v>
      </c>
      <c r="C4" s="43" t="s">
        <v>1</v>
      </c>
      <c r="D4" s="43" t="s">
        <v>2</v>
      </c>
      <c r="E4" s="43" t="s">
        <v>3</v>
      </c>
      <c r="F4" s="43" t="s">
        <v>4</v>
      </c>
      <c r="G4" s="43" t="s">
        <v>5</v>
      </c>
      <c r="H4" s="44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3" t="str">
        <f>IF(DAY(SepSun1)=1,"",IF(AND(YEAR(SepSun1+1)=CalendarYear,MONTH(SepSun1+1)=9),SepSun1+1,""))</f>
        <v/>
      </c>
      <c r="C5" s="13" t="str">
        <f>IF(DAY(SepSun1)=1,"",IF(AND(YEAR(SepSun1+2)=CalendarYear,MONTH(SepSun1+2)=9),SepSun1+2,""))</f>
        <v/>
      </c>
      <c r="D5" s="13" t="str">
        <f>IF(DAY(SepSun1)=1,"",IF(AND(YEAR(SepSun1+3)=CalendarYear,MONTH(SepSun1+3)=9),SepSun1+3,""))</f>
        <v/>
      </c>
      <c r="E5" s="13" t="str">
        <f>IF(DAY(SepSun1)=1,"",IF(AND(YEAR(SepSun1+4)=CalendarYear,MONTH(SepSun1+4)=9),SepSun1+4,""))</f>
        <v/>
      </c>
      <c r="F5" s="13" t="str">
        <f>IF(DAY(SepSun1)=1,"",IF(AND(YEAR(SepSun1+5)=CalendarYear,MONTH(SepSun1+5)=9),SepSun1+5,""))</f>
        <v/>
      </c>
      <c r="G5" s="13">
        <f>IF(DAY(SepSun1)=1,"",IF(AND(YEAR(SepSun1+6)=CalendarYear,MONTH(SepSun1+6)=9),SepSun1+6,""))</f>
        <v>41153</v>
      </c>
      <c r="H5" s="13">
        <f>IF(DAY(SepSun1)=1,IF(AND(YEAR(SepSun1)=CalendarYear,MONTH(SepSun1)=9),SepSun1,""),IF(AND(YEAR(SepSun1+7)=CalendarYear,MONTH(SepSun1+7)=9),SepSun1+7,""))</f>
        <v>41154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9"/>
      <c r="C6" s="9"/>
      <c r="D6" s="9"/>
      <c r="E6" s="9"/>
      <c r="F6" s="9"/>
      <c r="G6" s="10"/>
      <c r="H6" s="10"/>
      <c r="I6" s="3"/>
    </row>
    <row r="7" spans="1:18" ht="15" customHeight="1" x14ac:dyDescent="0.25">
      <c r="A7"/>
      <c r="B7" s="14">
        <f>IF(DAY(SepSun1)=1,IF(AND(YEAR(SepSun1+1)=CalendarYear,MONTH(SepSun1+1)=9),SepSun1+1,""),IF(AND(YEAR(SepSun1+8)=CalendarYear,MONTH(SepSun1+8)=9),SepSun1+8,""))</f>
        <v>41155</v>
      </c>
      <c r="C7" s="14">
        <f>IF(DAY(SepSun1)=1,IF(AND(YEAR(SepSun1+2)=CalendarYear,MONTH(SepSun1+2)=9),SepSun1+2,""),IF(AND(YEAR(SepSun1+9)=CalendarYear,MONTH(SepSun1+9)=9),SepSun1+9,""))</f>
        <v>41156</v>
      </c>
      <c r="D7" s="14">
        <f>IF(DAY(SepSun1)=1,IF(AND(YEAR(SepSun1+3)=CalendarYear,MONTH(SepSun1+3)=9),SepSun1+3,""),IF(AND(YEAR(SepSun1+10)=CalendarYear,MONTH(SepSun1+10)=9),SepSun1+10,""))</f>
        <v>41157</v>
      </c>
      <c r="E7" s="14">
        <f>IF(DAY(SepSun1)=1,IF(AND(YEAR(SepSun1+4)=CalendarYear,MONTH(SepSun1+4)=9),SepSun1+4,""),IF(AND(YEAR(SepSun1+11)=CalendarYear,MONTH(SepSun1+11)=9),SepSun1+11,""))</f>
        <v>41158</v>
      </c>
      <c r="F7" s="14">
        <f>IF(DAY(SepSun1)=1,IF(AND(YEAR(SepSun1+5)=CalendarYear,MONTH(SepSun1+5)=9),SepSun1+5,""),IF(AND(YEAR(SepSun1+12)=CalendarYear,MONTH(SepSun1+12)=9),SepSun1+12,""))</f>
        <v>41159</v>
      </c>
      <c r="G7" s="14">
        <f>IF(DAY(SepSun1)=1,IF(AND(YEAR(SepSun1+6)=CalendarYear,MONTH(SepSun1+6)=9),SepSun1+6,""),IF(AND(YEAR(SepSun1+13)=CalendarYear,MONTH(SepSun1+13)=9),SepSun1+13,""))</f>
        <v>41160</v>
      </c>
      <c r="H7" s="14">
        <f>IF(DAY(SepSun1)=1,IF(AND(YEAR(SepSun1+7)=CalendarYear,MONTH(SepSun1+7)=9),SepSun1+7,""),IF(AND(YEAR(SepSun1+14)=CalendarYear,MONTH(SepSun1+14)=9),SepSun1+14,""))</f>
        <v>41161</v>
      </c>
      <c r="I7" s="3"/>
    </row>
    <row r="8" spans="1:18" ht="55.5" customHeight="1" x14ac:dyDescent="0.25">
      <c r="A8"/>
      <c r="B8" s="11"/>
      <c r="C8" s="11"/>
      <c r="D8" s="11"/>
      <c r="E8" s="11"/>
      <c r="F8" s="11"/>
      <c r="G8" s="12"/>
      <c r="H8" s="12"/>
      <c r="I8" s="3"/>
    </row>
    <row r="9" spans="1:18" ht="15" customHeight="1" x14ac:dyDescent="0.25">
      <c r="A9"/>
      <c r="B9" s="15">
        <f>IF(DAY(SepSun1)=1,IF(AND(YEAR(SepSun1+8)=CalendarYear,MONTH(SepSun1+8)=9),SepSun1+8,""),IF(AND(YEAR(SepSun1+15)=CalendarYear,MONTH(SepSun1+15)=9),SepSun1+15,""))</f>
        <v>41162</v>
      </c>
      <c r="C9" s="15">
        <f>IF(DAY(SepSun1)=1,IF(AND(YEAR(SepSun1+9)=CalendarYear,MONTH(SepSun1+9)=9),SepSun1+9,""),IF(AND(YEAR(SepSun1+16)=CalendarYear,MONTH(SepSun1+16)=9),SepSun1+16,""))</f>
        <v>41163</v>
      </c>
      <c r="D9" s="15">
        <f>IF(DAY(SepSun1)=1,IF(AND(YEAR(SepSun1+10)=CalendarYear,MONTH(SepSun1+10)=9),SepSun1+10,""),IF(AND(YEAR(SepSun1+17)=CalendarYear,MONTH(SepSun1+17)=9),SepSun1+17,""))</f>
        <v>41164</v>
      </c>
      <c r="E9" s="15">
        <f>IF(DAY(SepSun1)=1,IF(AND(YEAR(SepSun1+11)=CalendarYear,MONTH(SepSun1+11)=9),SepSun1+11,""),IF(AND(YEAR(SepSun1+18)=CalendarYear,MONTH(SepSun1+18)=9),SepSun1+18,""))</f>
        <v>41165</v>
      </c>
      <c r="F9" s="15">
        <f>IF(DAY(SepSun1)=1,IF(AND(YEAR(SepSun1+12)=CalendarYear,MONTH(SepSun1+12)=9),SepSun1+12,""),IF(AND(YEAR(SepSun1+19)=CalendarYear,MONTH(SepSun1+19)=9),SepSun1+19,""))</f>
        <v>41166</v>
      </c>
      <c r="G9" s="15">
        <f>IF(DAY(SepSun1)=1,IF(AND(YEAR(SepSun1+13)=CalendarYear,MONTH(SepSun1+13)=9),SepSun1+13,""),IF(AND(YEAR(SepSun1+20)=CalendarYear,MONTH(SepSun1+20)=9),SepSun1+20,""))</f>
        <v>41167</v>
      </c>
      <c r="H9" s="15">
        <f>IF(DAY(SepSun1)=1,IF(AND(YEAR(SepSun1+14)=CalendarYear,MONTH(SepSun1+14)=9),SepSun1+14,""),IF(AND(YEAR(SepSun1+21)=CalendarYear,MONTH(SepSun1+21)=9),SepSun1+21,""))</f>
        <v>41168</v>
      </c>
      <c r="I9" s="3"/>
    </row>
    <row r="10" spans="1:18" ht="55.5" customHeight="1" x14ac:dyDescent="0.25">
      <c r="A10"/>
      <c r="B10" s="9"/>
      <c r="C10" s="9"/>
      <c r="D10" s="9"/>
      <c r="E10" s="9"/>
      <c r="F10" s="9"/>
      <c r="G10" s="10"/>
      <c r="H10" s="10"/>
      <c r="I10" s="3"/>
    </row>
    <row r="11" spans="1:18" ht="15" customHeight="1" x14ac:dyDescent="0.25">
      <c r="A11"/>
      <c r="B11" s="16">
        <f>IF(DAY(SepSun1)=1,IF(AND(YEAR(SepSun1+15)=CalendarYear,MONTH(SepSun1+15)=9),SepSun1+15,""),IF(AND(YEAR(SepSun1+22)=CalendarYear,MONTH(SepSun1+22)=9),SepSun1+22,""))</f>
        <v>41169</v>
      </c>
      <c r="C11" s="16">
        <f>IF(DAY(SepSun1)=1,IF(AND(YEAR(SepSun1+16)=CalendarYear,MONTH(SepSun1+16)=9),SepSun1+16,""),IF(AND(YEAR(SepSun1+23)=CalendarYear,MONTH(SepSun1+23)=9),SepSun1+23,""))</f>
        <v>41170</v>
      </c>
      <c r="D11" s="16">
        <f>IF(DAY(SepSun1)=1,IF(AND(YEAR(SepSun1+17)=CalendarYear,MONTH(SepSun1+17)=9),SepSun1+17,""),IF(AND(YEAR(SepSun1+24)=CalendarYear,MONTH(SepSun1+24)=9),SepSun1+24,""))</f>
        <v>41171</v>
      </c>
      <c r="E11" s="16">
        <f>IF(DAY(SepSun1)=1,IF(AND(YEAR(SepSun1+18)=CalendarYear,MONTH(SepSun1+18)=9),SepSun1+18,""),IF(AND(YEAR(SepSun1+25)=CalendarYear,MONTH(SepSun1+25)=9),SepSun1+25,""))</f>
        <v>41172</v>
      </c>
      <c r="F11" s="16">
        <f>IF(DAY(SepSun1)=1,IF(AND(YEAR(SepSun1+19)=CalendarYear,MONTH(SepSun1+19)=9),SepSun1+19,""),IF(AND(YEAR(SepSun1+26)=CalendarYear,MONTH(SepSun1+26)=9),SepSun1+26,""))</f>
        <v>41173</v>
      </c>
      <c r="G11" s="16">
        <f>IF(DAY(SepSun1)=1,IF(AND(YEAR(SepSun1+20)=CalendarYear,MONTH(SepSun1+20)=9),SepSun1+20,""),IF(AND(YEAR(SepSun1+27)=CalendarYear,MONTH(SepSun1+27)=9),SepSun1+27,""))</f>
        <v>41174</v>
      </c>
      <c r="H11" s="16">
        <f>IF(DAY(SepSun1)=1,IF(AND(YEAR(SepSun1+21)=CalendarYear,MONTH(SepSun1+21)=9),SepSun1+21,""),IF(AND(YEAR(SepSun1+28)=CalendarYear,MONTH(SepSun1+28)=9),SepSun1+28,""))</f>
        <v>41175</v>
      </c>
      <c r="I11" s="3"/>
    </row>
    <row r="12" spans="1:18" ht="55.5" customHeight="1" x14ac:dyDescent="0.25">
      <c r="A12"/>
      <c r="B12" s="11"/>
      <c r="C12" s="11"/>
      <c r="D12" s="11"/>
      <c r="E12" s="11"/>
      <c r="F12" s="11"/>
      <c r="G12" s="12"/>
      <c r="H12" s="12"/>
      <c r="I12" s="3"/>
    </row>
    <row r="13" spans="1:18" ht="15" customHeight="1" x14ac:dyDescent="0.25">
      <c r="A13"/>
      <c r="B13" s="15">
        <f>IF(DAY(SepSun1)=1,IF(AND(YEAR(SepSun1+22)=CalendarYear,MONTH(SepSun1+22)=9),SepSun1+22,""),IF(AND(YEAR(SepSun1+29)=CalendarYear,MONTH(SepSun1+29)=9),SepSun1+29,""))</f>
        <v>41176</v>
      </c>
      <c r="C13" s="15">
        <f>IF(DAY(SepSun1)=1,IF(AND(YEAR(SepSun1+23)=CalendarYear,MONTH(SepSun1+23)=9),SepSun1+23,""),IF(AND(YEAR(SepSun1+30)=CalendarYear,MONTH(SepSun1+30)=9),SepSun1+30,""))</f>
        <v>41177</v>
      </c>
      <c r="D13" s="15">
        <f>IF(DAY(SepSun1)=1,IF(AND(YEAR(SepSun1+24)=CalendarYear,MONTH(SepSun1+24)=9),SepSun1+24,""),IF(AND(YEAR(SepSun1+31)=CalendarYear,MONTH(SepSun1+31)=9),SepSun1+31,""))</f>
        <v>41178</v>
      </c>
      <c r="E13" s="15">
        <f>IF(DAY(SepSun1)=1,IF(AND(YEAR(SepSun1+25)=CalendarYear,MONTH(SepSun1+25)=9),SepSun1+25,""),IF(AND(YEAR(SepSun1+32)=CalendarYear,MONTH(SepSun1+32)=9),SepSun1+32,""))</f>
        <v>41179</v>
      </c>
      <c r="F13" s="15">
        <f>IF(DAY(SepSun1)=1,IF(AND(YEAR(SepSun1+26)=CalendarYear,MONTH(SepSun1+26)=9),SepSun1+26,""),IF(AND(YEAR(SepSun1+33)=CalendarYear,MONTH(SepSun1+33)=9),SepSun1+33,""))</f>
        <v>41180</v>
      </c>
      <c r="G13" s="15">
        <f>IF(DAY(SepSun1)=1,IF(AND(YEAR(SepSun1+27)=CalendarYear,MONTH(SepSun1+27)=9),SepSun1+27,""),IF(AND(YEAR(SepSun1+34)=CalendarYear,MONTH(SepSun1+34)=9),SepSun1+34,""))</f>
        <v>41181</v>
      </c>
      <c r="H13" s="15">
        <f>IF(DAY(SepSun1)=1,IF(AND(YEAR(SepSun1+28)=CalendarYear,MONTH(SepSun1+28)=9),SepSun1+28,""),IF(AND(YEAR(SepSun1+35)=CalendarYear,MONTH(SepSun1+35)=9),SepSun1+35,""))</f>
        <v>41182</v>
      </c>
      <c r="I13" s="3"/>
    </row>
    <row r="14" spans="1:18" ht="55.5" customHeight="1" x14ac:dyDescent="0.25">
      <c r="A14"/>
      <c r="B14" s="9"/>
      <c r="C14" s="9"/>
      <c r="D14" s="9"/>
      <c r="E14" s="9"/>
      <c r="F14" s="9"/>
      <c r="G14" s="10"/>
      <c r="H14" s="10"/>
      <c r="I14" s="3"/>
    </row>
    <row r="15" spans="1:18" ht="15" customHeight="1" x14ac:dyDescent="0.25">
      <c r="A15"/>
      <c r="B15" s="16" t="str">
        <f>IF(DAY(SepSun1)=1,IF(AND(YEAR(SepSun1+29)=CalendarYear,MONTH(SepSun1+29)=9),SepSun1+29,""),IF(AND(YEAR(SepSun1+36)=CalendarYear,MONTH(SepSun1+36)=9),SepSun1+36,""))</f>
        <v/>
      </c>
      <c r="C15" s="17" t="str">
        <f>IF(DAY(SepSun1)=1,IF(AND(YEAR(SepSun1+30)=CalendarYear,MONTH(SepSun1+30)=9),SepSun1+30,""),IF(AND(YEAR(SepSun1+37)=CalendarYear,MONTH(SepSun1+37)=9),SepSun1+37,""))</f>
        <v/>
      </c>
      <c r="D15" s="59" t="s">
        <v>7</v>
      </c>
      <c r="E15" s="60"/>
      <c r="F15" s="60"/>
      <c r="G15" s="60"/>
      <c r="H15" s="61"/>
      <c r="I15" s="3"/>
    </row>
    <row r="16" spans="1:18" ht="55.5" customHeight="1" x14ac:dyDescent="0.25">
      <c r="A16"/>
      <c r="B16" s="11"/>
      <c r="C16" s="11"/>
      <c r="D16" s="55"/>
      <c r="E16" s="56"/>
      <c r="F16" s="56"/>
      <c r="G16" s="56"/>
      <c r="H16" s="57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6:H16"/>
    <mergeCell ref="D15:H15"/>
  </mergeCells>
  <printOptions horizontalCentered="1" verticalCentered="1"/>
  <pageMargins left="0.2" right="0.2" top="0.25" bottom="0.25" header="0" footer="0"/>
  <pageSetup scale="87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296b809b-b7bc-48ce-813f-22e66fa9c53a">english</DirectSourceMarket>
    <ApprovalStatus xmlns="296b809b-b7bc-48ce-813f-22e66fa9c53a">InProgress</ApprovalStatus>
    <MarketSpecific xmlns="296b809b-b7bc-48ce-813f-22e66fa9c53a">false</MarketSpecific>
    <LocPublishedLinkedAssetsLookup xmlns="296b809b-b7bc-48ce-813f-22e66fa9c53a" xsi:nil="true"/>
    <LocLastLocAttemptVersionTypeLookup xmlns="296b809b-b7bc-48ce-813f-22e66fa9c53a" xsi:nil="true"/>
    <LocComments xmlns="296b809b-b7bc-48ce-813f-22e66fa9c53a" xsi:nil="true"/>
    <ThumbnailAssetId xmlns="296b809b-b7bc-48ce-813f-22e66fa9c53a" xsi:nil="true"/>
    <PrimaryImageGen xmlns="296b809b-b7bc-48ce-813f-22e66fa9c53a">true</PrimaryImageGen>
    <LegacyData xmlns="296b809b-b7bc-48ce-813f-22e66fa9c53a" xsi:nil="true"/>
    <LocNewPublishedVersionLookup xmlns="296b809b-b7bc-48ce-813f-22e66fa9c53a" xsi:nil="true"/>
    <BlockPublish xmlns="296b809b-b7bc-48ce-813f-22e66fa9c53a">false</BlockPublish>
    <BusinessGroup xmlns="296b809b-b7bc-48ce-813f-22e66fa9c53a" xsi:nil="true"/>
    <TPFriendlyName xmlns="296b809b-b7bc-48ce-813f-22e66fa9c53a" xsi:nil="true"/>
    <NumericId xmlns="296b809b-b7bc-48ce-813f-22e66fa9c53a" xsi:nil="true"/>
    <LocOverallPublishStatusLookup xmlns="296b809b-b7bc-48ce-813f-22e66fa9c53a" xsi:nil="true"/>
    <LocRecommendedHandoff xmlns="296b809b-b7bc-48ce-813f-22e66fa9c53a" xsi:nil="true"/>
    <APEditor xmlns="296b809b-b7bc-48ce-813f-22e66fa9c53a">
      <UserInfo>
        <DisplayName/>
        <AccountId xsi:nil="true"/>
        <AccountType/>
      </UserInfo>
    </APEditor>
    <SourceTitle xmlns="296b809b-b7bc-48ce-813f-22e66fa9c53a" xsi:nil="true"/>
    <OpenTemplate xmlns="296b809b-b7bc-48ce-813f-22e66fa9c53a">true</OpenTemplate>
    <LocOverallLocStatusLookup xmlns="296b809b-b7bc-48ce-813f-22e66fa9c53a" xsi:nil="true"/>
    <UALocComments xmlns="296b809b-b7bc-48ce-813f-22e66fa9c53a" xsi:nil="true"/>
    <IntlLangReviewDate xmlns="296b809b-b7bc-48ce-813f-22e66fa9c53a" xsi:nil="true"/>
    <PublishStatusLookup xmlns="296b809b-b7bc-48ce-813f-22e66fa9c53a">
      <Value>312106</Value>
      <Value>319628</Value>
    </PublishStatusLookup>
    <ParentAssetId xmlns="296b809b-b7bc-48ce-813f-22e66fa9c53a" xsi:nil="true"/>
    <LastPublishResultLookup xmlns="296b809b-b7bc-48ce-813f-22e66fa9c53a"/>
    <FeatureTagsTaxHTField0 xmlns="296b809b-b7bc-48ce-813f-22e66fa9c53a">
      <Terms xmlns="http://schemas.microsoft.com/office/infopath/2007/PartnerControls"/>
    </FeatureTagsTaxHTField0>
    <MachineTranslated xmlns="296b809b-b7bc-48ce-813f-22e66fa9c53a">false</MachineTranslated>
    <Providers xmlns="296b809b-b7bc-48ce-813f-22e66fa9c53a" xsi:nil="true"/>
    <OriginalSourceMarket xmlns="296b809b-b7bc-48ce-813f-22e66fa9c53a">english</OriginalSourceMarket>
    <APDescription xmlns="296b809b-b7bc-48ce-813f-22e66fa9c53a" xsi:nil="true"/>
    <ClipArtFilename xmlns="296b809b-b7bc-48ce-813f-22e66fa9c53a" xsi:nil="true"/>
    <ContentItem xmlns="296b809b-b7bc-48ce-813f-22e66fa9c53a" xsi:nil="true"/>
    <TPInstallLocation xmlns="296b809b-b7bc-48ce-813f-22e66fa9c53a" xsi:nil="true"/>
    <PublishTargets xmlns="296b809b-b7bc-48ce-813f-22e66fa9c53a">OfficeOnline</PublishTargets>
    <TimesCloned xmlns="296b809b-b7bc-48ce-813f-22e66fa9c53a" xsi:nil="true"/>
    <AssetStart xmlns="296b809b-b7bc-48ce-813f-22e66fa9c53a">2011-02-21T07:34:00+00:00</AssetStart>
    <Provider xmlns="296b809b-b7bc-48ce-813f-22e66fa9c53a" xsi:nil="true"/>
    <AcquiredFrom xmlns="296b809b-b7bc-48ce-813f-22e66fa9c53a">Internal MS</AcquiredFrom>
    <FriendlyTitle xmlns="296b809b-b7bc-48ce-813f-22e66fa9c53a" xsi:nil="true"/>
    <LastHandOff xmlns="296b809b-b7bc-48ce-813f-22e66fa9c53a" xsi:nil="true"/>
    <TPClientViewer xmlns="296b809b-b7bc-48ce-813f-22e66fa9c53a" xsi:nil="true"/>
    <ShowIn xmlns="296b809b-b7bc-48ce-813f-22e66fa9c53a">Show everywhere</ShowIn>
    <UANotes xmlns="296b809b-b7bc-48ce-813f-22e66fa9c53a" xsi:nil="true"/>
    <TemplateStatus xmlns="296b809b-b7bc-48ce-813f-22e66fa9c53a" xsi:nil="true"/>
    <CSXHash xmlns="296b809b-b7bc-48ce-813f-22e66fa9c53a" xsi:nil="true"/>
    <Downloads xmlns="296b809b-b7bc-48ce-813f-22e66fa9c53a">0</Downloads>
    <VoteCount xmlns="296b809b-b7bc-48ce-813f-22e66fa9c53a" xsi:nil="true"/>
    <OOCacheId xmlns="296b809b-b7bc-48ce-813f-22e66fa9c53a" xsi:nil="true"/>
    <IsDeleted xmlns="296b809b-b7bc-48ce-813f-22e66fa9c53a">false</IsDeleted>
    <InternalTagsTaxHTField0 xmlns="296b809b-b7bc-48ce-813f-22e66fa9c53a">
      <Terms xmlns="http://schemas.microsoft.com/office/infopath/2007/PartnerControls"/>
    </InternalTagsTaxHTField0>
    <AssetExpire xmlns="296b809b-b7bc-48ce-813f-22e66fa9c53a">2029-05-12T07:00:00+00:00</AssetExpire>
    <DSATActionTaken xmlns="296b809b-b7bc-48ce-813f-22e66fa9c53a" xsi:nil="true"/>
    <CSXSubmissionMarket xmlns="296b809b-b7bc-48ce-813f-22e66fa9c53a" xsi:nil="true"/>
    <LocPublishedDependentAssetsLookup xmlns="296b809b-b7bc-48ce-813f-22e66fa9c53a" xsi:nil="true"/>
    <TPExecutable xmlns="296b809b-b7bc-48ce-813f-22e66fa9c53a" xsi:nil="true"/>
    <EditorialTags xmlns="296b809b-b7bc-48ce-813f-22e66fa9c53a" xsi:nil="true"/>
    <SubmitterId xmlns="296b809b-b7bc-48ce-813f-22e66fa9c53a" xsi:nil="true"/>
    <ApprovalLog xmlns="296b809b-b7bc-48ce-813f-22e66fa9c53a" xsi:nil="true"/>
    <AssetType xmlns="296b809b-b7bc-48ce-813f-22e66fa9c53a">TP</AssetType>
    <BugNumber xmlns="296b809b-b7bc-48ce-813f-22e66fa9c53a" xsi:nil="true"/>
    <CSXSubmissionDate xmlns="296b809b-b7bc-48ce-813f-22e66fa9c53a" xsi:nil="true"/>
    <CSXUpdate xmlns="296b809b-b7bc-48ce-813f-22e66fa9c53a">false</CSXUpdate>
    <Milestone xmlns="296b809b-b7bc-48ce-813f-22e66fa9c53a" xsi:nil="true"/>
    <OriginAsset xmlns="296b809b-b7bc-48ce-813f-22e66fa9c53a" xsi:nil="true"/>
    <TPComponent xmlns="296b809b-b7bc-48ce-813f-22e66fa9c53a" xsi:nil="true"/>
    <RecommendationsModifier xmlns="296b809b-b7bc-48ce-813f-22e66fa9c53a" xsi:nil="true"/>
    <AssetId xmlns="296b809b-b7bc-48ce-813f-22e66fa9c53a">TP102550755</AssetId>
    <IntlLocPriority xmlns="296b809b-b7bc-48ce-813f-22e66fa9c53a" xsi:nil="true"/>
    <PolicheckWords xmlns="296b809b-b7bc-48ce-813f-22e66fa9c53a" xsi:nil="true"/>
    <TPLaunchHelpLink xmlns="296b809b-b7bc-48ce-813f-22e66fa9c53a" xsi:nil="true"/>
    <TPApplication xmlns="296b809b-b7bc-48ce-813f-22e66fa9c53a" xsi:nil="true"/>
    <CrawlForDependencies xmlns="296b809b-b7bc-48ce-813f-22e66fa9c53a">false</CrawlForDependencies>
    <PlannedPubDate xmlns="296b809b-b7bc-48ce-813f-22e66fa9c53a" xsi:nil="true"/>
    <HandoffToMSDN xmlns="296b809b-b7bc-48ce-813f-22e66fa9c53a" xsi:nil="true"/>
    <IntlLangReviewer xmlns="296b809b-b7bc-48ce-813f-22e66fa9c53a" xsi:nil="true"/>
    <TrustLevel xmlns="296b809b-b7bc-48ce-813f-22e66fa9c53a">1 Microsoft Managed Content</TrustLevel>
    <LocLastLocAttemptVersionLookup xmlns="296b809b-b7bc-48ce-813f-22e66fa9c53a">167063</LocLastLocAttemptVersionLookup>
    <LocProcessedForHandoffsLookup xmlns="296b809b-b7bc-48ce-813f-22e66fa9c53a" xsi:nil="true"/>
    <IsSearchable xmlns="296b809b-b7bc-48ce-813f-22e66fa9c53a">true</IsSearchable>
    <TemplateTemplateType xmlns="296b809b-b7bc-48ce-813f-22e66fa9c53a">Excel Chart Template</TemplateTemplateType>
    <TPNamespace xmlns="296b809b-b7bc-48ce-813f-22e66fa9c53a" xsi:nil="true"/>
    <CampaignTagsTaxHTField0 xmlns="296b809b-b7bc-48ce-813f-22e66fa9c53a">
      <Terms xmlns="http://schemas.microsoft.com/office/infopath/2007/PartnerControls"/>
    </CampaignTagsTaxHTField0>
    <LocOverallPreviewStatusLookup xmlns="296b809b-b7bc-48ce-813f-22e66fa9c53a" xsi:nil="true"/>
    <TaxCatchAll xmlns="296b809b-b7bc-48ce-813f-22e66fa9c53a"/>
    <Markets xmlns="296b809b-b7bc-48ce-813f-22e66fa9c53a"/>
    <UAProjectedTotalWords xmlns="296b809b-b7bc-48ce-813f-22e66fa9c53a" xsi:nil="true"/>
    <IntlLangReview xmlns="296b809b-b7bc-48ce-813f-22e66fa9c53a" xsi:nil="true"/>
    <OutputCachingOn xmlns="296b809b-b7bc-48ce-813f-22e66fa9c53a">false</OutputCachingOn>
    <APAuthor xmlns="296b809b-b7bc-48ce-813f-22e66fa9c53a">
      <UserInfo>
        <DisplayName/>
        <AccountId>2098</AccountId>
        <AccountType/>
      </UserInfo>
    </APAuthor>
    <TPCommandLine xmlns="296b809b-b7bc-48ce-813f-22e66fa9c53a" xsi:nil="true"/>
    <TPAppVersion xmlns="296b809b-b7bc-48ce-813f-22e66fa9c53a" xsi:nil="true"/>
    <LocManualTestRequired xmlns="296b809b-b7bc-48ce-813f-22e66fa9c53a">false</LocManualTestRequired>
    <EditorialStatus xmlns="296b809b-b7bc-48ce-813f-22e66fa9c53a" xsi:nil="true"/>
    <LastModifiedDateTime xmlns="296b809b-b7bc-48ce-813f-22e66fa9c53a" xsi:nil="true"/>
    <TPLaunchHelpLinkType xmlns="296b809b-b7bc-48ce-813f-22e66fa9c53a">Template</TPLaunchHelpLinkType>
    <LocProcessedForMarketsLookup xmlns="296b809b-b7bc-48ce-813f-22e66fa9c53a" xsi:nil="true"/>
    <ScenarioTagsTaxHTField0 xmlns="296b809b-b7bc-48ce-813f-22e66fa9c53a">
      <Terms xmlns="http://schemas.microsoft.com/office/infopath/2007/PartnerControls"/>
    </ScenarioTagsTaxHTField0>
    <LocalizationTagsTaxHTField0 xmlns="296b809b-b7bc-48ce-813f-22e66fa9c53a">
      <Terms xmlns="http://schemas.microsoft.com/office/infopath/2007/PartnerControls"/>
    </LocalizationTagsTaxHTField0>
    <UACurrentWords xmlns="296b809b-b7bc-48ce-813f-22e66fa9c53a" xsi:nil="true"/>
    <ArtSampleDocs xmlns="296b809b-b7bc-48ce-813f-22e66fa9c53a" xsi:nil="true"/>
    <UALocRecommendation xmlns="296b809b-b7bc-48ce-813f-22e66fa9c53a">Localize</UALocRecommendation>
    <Manager xmlns="296b809b-b7bc-48ce-813f-22e66fa9c53a" xsi:nil="true"/>
    <LocOverallHandbackStatusLookup xmlns="296b809b-b7bc-48ce-813f-22e66fa9c53a" xsi:nil="true"/>
    <OriginalRelease xmlns="296b809b-b7bc-48ce-813f-22e66fa9c53a">14</OriginalRelease>
    <LocMarketGroupTiers2 xmlns="296b809b-b7bc-48ce-813f-22e66fa9c53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BE4E3BC60946534DB8314F473FCD9CA804001E6F70B81F461A41B87FD4CE9EC386B3" ma:contentTypeVersion="56" ma:contentTypeDescription="Create a new document." ma:contentTypeScope="" ma:versionID="cad036d77b1e4dc32a70e9d4d2907b7b">
  <xsd:schema xmlns:xsd="http://www.w3.org/2001/XMLSchema" xmlns:xs="http://www.w3.org/2001/XMLSchema" xmlns:p="http://schemas.microsoft.com/office/2006/metadata/properties" xmlns:ns2="296b809b-b7bc-48ce-813f-22e66fa9c53a" targetNamespace="http://schemas.microsoft.com/office/2006/metadata/properties" ma:root="true" ma:fieldsID="6f608315615542f398b2e5dd31df8ea2" ns2:_="">
    <xsd:import namespace="296b809b-b7bc-48ce-813f-22e66fa9c53a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6b809b-b7bc-48ce-813f-22e66fa9c53a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0:00:00Z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BlockPublish" ma:index="12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3" nillable="true" ma:displayName="Bug Number" ma:default="" ma:internalName="BugNumber" ma:readOnly="false">
      <xsd:simpleType>
        <xsd:restriction base="dms:Text"/>
      </xsd:simpleType>
    </xsd:element>
    <xsd:element name="CampaignTagsTaxHTField0" ma:index="15" nillable="true" ma:taxonomy="true" ma:internalName="CampaignTagsTaxHTField0" ma:taxonomyFieldName="CampaignTags" ma:displayName="Campaigns" ma:readOnly="false" ma:default="" ma:fieldId="{67945c02-074b-4538-913f-759616645934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6" nillable="true" ma:displayName="Client Viewer" ma:default="" ma:internalName="TPClientViewer">
      <xsd:simpleType>
        <xsd:restriction base="dms:Text"/>
      </xsd:simpleType>
    </xsd:element>
    <xsd:element name="ClipArtFilename" ma:index="17" nillable="true" ma:displayName="Clip Art Name" ma:default="" ma:internalName="ClipArtFilename" ma:readOnly="false">
      <xsd:simpleType>
        <xsd:restriction base="dms:Text"/>
      </xsd:simpleType>
    </xsd:element>
    <xsd:element name="TPCommandLine" ma:index="18" nillable="true" ma:displayName="Command Line" ma:default="" ma:internalName="TPCommandLine">
      <xsd:simpleType>
        <xsd:restriction base="dms:Text"/>
      </xsd:simpleType>
    </xsd:element>
    <xsd:element name="TPComponent" ma:index="19" nillable="true" ma:displayName="Component" ma:default="" ma:internalName="TPComponent">
      <xsd:simpleType>
        <xsd:restriction base="dms:Text"/>
      </xsd:simpleType>
    </xsd:element>
    <xsd:element name="ContentItem" ma:index="20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2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5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6" nillable="true" ma:displayName="CSX Submission Market" ma:default="" ma:list="{4F989717-7C53-46C1-A956-7823E48B93BE}" ma:internalName="CSXSubmissionMarket" ma:readOnly="false" ma:showField="MarketName" ma:web="296b809b-b7bc-48ce-813f-22e66fa9c53a">
      <xsd:simpleType>
        <xsd:restriction base="dms:Lookup"/>
      </xsd:simpleType>
    </xsd:element>
    <xsd:element name="CSXUpdate" ma:index="27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8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29" nillable="true" ma:displayName="Deleted?" ma:default="" ma:internalName="IsDeleted" ma:readOnly="false">
      <xsd:simpleType>
        <xsd:restriction base="dms:Boolean"/>
      </xsd:simpleType>
    </xsd:element>
    <xsd:element name="APDescription" ma:index="30" nillable="true" ma:displayName="Description" ma:default="" ma:internalName="APDescription" ma:readOnly="false">
      <xsd:simpleType>
        <xsd:restriction base="dms:Note"/>
      </xsd:simpleType>
    </xsd:element>
    <xsd:element name="DirectSourceMarket" ma:index="31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2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3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4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5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6" nillable="true" ma:displayName="Editorial Tags" ma:default="" ma:internalName="EditorialTags">
      <xsd:simpleType>
        <xsd:restriction base="dms:Unknown"/>
      </xsd:simpleType>
    </xsd:element>
    <xsd:element name="TPExecutable" ma:index="37" nillable="true" ma:displayName="Executable" ma:default="" ma:internalName="TPExecutable">
      <xsd:simpleType>
        <xsd:restriction base="dms:Text"/>
      </xsd:simpleType>
    </xsd:element>
    <xsd:element name="FeatureTagsTaxHTField0" ma:index="39" nillable="true" ma:taxonomy="true" ma:internalName="FeatureTagsTaxHTField0" ma:taxonomyFieldName="FeatureTags" ma:displayName="Features" ma:readOnly="false" ma:default="" ma:fieldId="{0319a528-ae60-4d6c-bd69-1ff048213794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0" nillable="true" ma:displayName="Friendly Name" ma:default="" ma:internalName="TPFriendlyName">
      <xsd:simpleType>
        <xsd:restriction base="dms:Text"/>
      </xsd:simpleType>
    </xsd:element>
    <xsd:element name="FriendlyTitle" ma:index="41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2" nillable="true" ma:displayName="Generate Images?" ma:default="true" ma:internalName="PrimaryImageGen">
      <xsd:simpleType>
        <xsd:restriction base="dms:Boolean"/>
      </xsd:simpleType>
    </xsd:element>
    <xsd:element name="HandoffToMSDN" ma:index="43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4" nillable="true" ma:displayName="InProjectListLookup" ma:list="{6FA6E668-737C-40F0-B8B7-4081245CD49F}" ma:internalName="InProjectListLookup" ma:readOnly="true" ma:showField="InProjectList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5" nillable="true" ma:displayName="Install Location" ma:default="" ma:internalName="TPInstallLocation">
      <xsd:simpleType>
        <xsd:restriction base="dms:Text"/>
      </xsd:simpleType>
    </xsd:element>
    <xsd:element name="InternalTagsTaxHTField0" ma:index="47" nillable="true" ma:taxonomy="true" ma:internalName="InternalTagsTaxHTField0" ma:taxonomyFieldName="InternalTags" ma:displayName="Internal Tags" ma:readOnly="false" ma:default="" ma:fieldId="{fa4ddef7-4264-4fbb-aea4-8ba0765ba4f3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8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49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0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1" nillable="true" ma:displayName="Last Complete Version Lookup" ma:default="" ma:list="{6FA6E668-737C-40F0-B8B7-4081245CD49F}" ma:internalName="LastCompleteVersionLookup" ma:readOnly="true" ma:showField="LastCompleteVersion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2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3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4" nillable="true" ma:displayName="Last Preview Attempt Error" ma:default="" ma:list="{6FA6E668-737C-40F0-B8B7-4081245CD49F}" ma:internalName="LastPreviewErrorLookup" ma:readOnly="true" ma:showField="LastPreviewError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5" nillable="true" ma:displayName="Last Preview Attempt Result" ma:default="" ma:list="{6FA6E668-737C-40F0-B8B7-4081245CD49F}" ma:internalName="LastPreviewResultLookup" ma:readOnly="true" ma:showField="LastPreviewResult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6" nillable="true" ma:displayName="Last Preview Attempted On" ma:default="" ma:list="{6FA6E668-737C-40F0-B8B7-4081245CD49F}" ma:internalName="LastPreviewAttemptDateLookup" ma:readOnly="true" ma:showField="LastPreviewAttemptDate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7" nillable="true" ma:displayName="Last Previewed By" ma:default="" ma:list="{6FA6E668-737C-40F0-B8B7-4081245CD49F}" ma:internalName="LastPreviewedByLookup" ma:readOnly="true" ma:showField="LastPreviewedBy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8" nillable="true" ma:displayName="Last Previewed Date" ma:default="" ma:list="{6FA6E668-737C-40F0-B8B7-4081245CD49F}" ma:internalName="LastPreviewTimeLookup" ma:readOnly="true" ma:showField="LastPreviewTime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59" nillable="true" ma:displayName="Last Previewed Version" ma:default="" ma:list="{6FA6E668-737C-40F0-B8B7-4081245CD49F}" ma:internalName="LastPreviewVersionLookup" ma:readOnly="true" ma:showField="LastPreviewVersion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0" nillable="true" ma:displayName="Last Publish Attempt Error" ma:default="" ma:list="{6FA6E668-737C-40F0-B8B7-4081245CD49F}" ma:internalName="LastPublishErrorLookup" ma:readOnly="true" ma:showField="LastPublishError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1" nillable="true" ma:displayName="Last Publish Attempt Result" ma:default="" ma:list="{6FA6E668-737C-40F0-B8B7-4081245CD49F}" ma:internalName="LastPublishResultLookup" ma:readOnly="true" ma:showField="LastPublishResult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2" nillable="true" ma:displayName="Last Publish Attempted On" ma:default="" ma:list="{6FA6E668-737C-40F0-B8B7-4081245CD49F}" ma:internalName="LastPublishAttemptDateLookup" ma:readOnly="true" ma:showField="LastPublishAttemptDate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3" nillable="true" ma:displayName="Last Published By" ma:default="" ma:list="{6FA6E668-737C-40F0-B8B7-4081245CD49F}" ma:internalName="LastPublishedByLookup" ma:readOnly="true" ma:showField="LastPublishedBy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4" nillable="true" ma:displayName="Last Published Date" ma:default="" ma:list="{6FA6E668-737C-40F0-B8B7-4081245CD49F}" ma:internalName="LastPublishTimeLookup" ma:readOnly="true" ma:showField="LastPublishTime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5" nillable="true" ma:displayName="Last Published Version" ma:default="" ma:list="{6FA6E668-737C-40F0-B8B7-4081245CD49F}" ma:internalName="LastPublishVersionLookup" ma:readOnly="true" ma:showField="LastPublishVersion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6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7" nillable="true" ma:displayName="Legacy Data" ma:default="" ma:internalName="LegacyData" ma:readOnly="false">
      <xsd:simpleType>
        <xsd:restriction base="dms:Note"/>
      </xsd:simpleType>
    </xsd:element>
    <xsd:element name="TPLaunchHelpLink" ma:index="68" nillable="true" ma:displayName="Link to Launch Help Topic" ma:default="" ma:internalName="TPLaunchHelpLink">
      <xsd:simpleType>
        <xsd:restriction base="dms:Text"/>
      </xsd:simpleType>
    </xsd:element>
    <xsd:element name="LocComments" ma:index="69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0" nillable="true" ma:displayName="Loc Last Loc Attempt Version" ma:default="" ma:list="{8C6E238A-761A-41FD-BFB6-241168E6D51E}" ma:internalName="LocLastLocAttemptVersionLookup" ma:readOnly="false" ma:showField="LastLocAttemptVersion" ma:web="296b809b-b7bc-48ce-813f-22e66fa9c53a">
      <xsd:simpleType>
        <xsd:restriction base="dms:Lookup"/>
      </xsd:simpleType>
    </xsd:element>
    <xsd:element name="LocLastLocAttemptVersionTypeLookup" ma:index="71" nillable="true" ma:displayName="Loc Last Loc Attempt Version Type" ma:default="" ma:list="{8C6E238A-761A-41FD-BFB6-241168E6D51E}" ma:internalName="LocLastLocAttemptVersionTypeLookup" ma:readOnly="true" ma:showField="LastLocAttemptVersionType" ma:web="296b809b-b7bc-48ce-813f-22e66fa9c53a">
      <xsd:simpleType>
        <xsd:restriction base="dms:Lookup"/>
      </xsd:simpleType>
    </xsd:element>
    <xsd:element name="LocManualTestRequired" ma:index="72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3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4" nillable="true" ma:displayName="Loc New Published Version Lookup" ma:default="" ma:list="{8C6E238A-761A-41FD-BFB6-241168E6D51E}" ma:internalName="LocNewPublishedVersionLookup" ma:readOnly="true" ma:showField="NewPublishedVersion" ma:web="296b809b-b7bc-48ce-813f-22e66fa9c53a">
      <xsd:simpleType>
        <xsd:restriction base="dms:Lookup"/>
      </xsd:simpleType>
    </xsd:element>
    <xsd:element name="LocOverallHandbackStatusLookup" ma:index="75" nillable="true" ma:displayName="Loc Overall Handback Status" ma:default="" ma:list="{8C6E238A-761A-41FD-BFB6-241168E6D51E}" ma:internalName="LocOverallHandbackStatusLookup" ma:readOnly="true" ma:showField="OverallHandbackStatus" ma:web="296b809b-b7bc-48ce-813f-22e66fa9c53a">
      <xsd:simpleType>
        <xsd:restriction base="dms:Lookup"/>
      </xsd:simpleType>
    </xsd:element>
    <xsd:element name="LocOverallLocStatusLookup" ma:index="76" nillable="true" ma:displayName="Loc Overall Localize Status" ma:default="" ma:list="{8C6E238A-761A-41FD-BFB6-241168E6D51E}" ma:internalName="LocOverallLocStatusLookup" ma:readOnly="true" ma:showField="OverallLocStatus" ma:web="296b809b-b7bc-48ce-813f-22e66fa9c53a">
      <xsd:simpleType>
        <xsd:restriction base="dms:Lookup"/>
      </xsd:simpleType>
    </xsd:element>
    <xsd:element name="LocOverallPreviewStatusLookup" ma:index="77" nillable="true" ma:displayName="Loc Overall Preview Status" ma:default="" ma:list="{8C6E238A-761A-41FD-BFB6-241168E6D51E}" ma:internalName="LocOverallPreviewStatusLookup" ma:readOnly="true" ma:showField="OverallPreviewStatus" ma:web="296b809b-b7bc-48ce-813f-22e66fa9c53a">
      <xsd:simpleType>
        <xsd:restriction base="dms:Lookup"/>
      </xsd:simpleType>
    </xsd:element>
    <xsd:element name="LocOverallPublishStatusLookup" ma:index="78" nillable="true" ma:displayName="Loc Overall Publish Status" ma:default="" ma:list="{8C6E238A-761A-41FD-BFB6-241168E6D51E}" ma:internalName="LocOverallPublishStatusLookup" ma:readOnly="true" ma:showField="OverallPublishStatus" ma:web="296b809b-b7bc-48ce-813f-22e66fa9c53a">
      <xsd:simpleType>
        <xsd:restriction base="dms:Lookup"/>
      </xsd:simpleType>
    </xsd:element>
    <xsd:element name="IntlLocPriority" ma:index="79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0" nillable="true" ma:displayName="Loc Processed For Handoffs" ma:default="" ma:list="{8C6E238A-761A-41FD-BFB6-241168E6D51E}" ma:internalName="LocProcessedForHandoffsLookup" ma:readOnly="true" ma:showField="ProcessedForHandoffs" ma:web="296b809b-b7bc-48ce-813f-22e66fa9c53a">
      <xsd:simpleType>
        <xsd:restriction base="dms:Lookup"/>
      </xsd:simpleType>
    </xsd:element>
    <xsd:element name="LocProcessedForMarketsLookup" ma:index="81" nillable="true" ma:displayName="Loc Processed For Markets" ma:default="" ma:list="{8C6E238A-761A-41FD-BFB6-241168E6D51E}" ma:internalName="LocProcessedForMarketsLookup" ma:readOnly="true" ma:showField="ProcessedForMarkets" ma:web="296b809b-b7bc-48ce-813f-22e66fa9c53a">
      <xsd:simpleType>
        <xsd:restriction base="dms:Lookup"/>
      </xsd:simpleType>
    </xsd:element>
    <xsd:element name="LocPublishedDependentAssetsLookup" ma:index="82" nillable="true" ma:displayName="Loc Published Dependent Assets" ma:default="" ma:list="{8C6E238A-761A-41FD-BFB6-241168E6D51E}" ma:internalName="LocPublishedDependentAssetsLookup" ma:readOnly="true" ma:showField="PublishedDependentAssets" ma:web="296b809b-b7bc-48ce-813f-22e66fa9c53a">
      <xsd:simpleType>
        <xsd:restriction base="dms:Lookup"/>
      </xsd:simpleType>
    </xsd:element>
    <xsd:element name="LocPublishedLinkedAssetsLookup" ma:index="83" nillable="true" ma:displayName="Loc Published Linked Assets" ma:default="" ma:list="{8C6E238A-761A-41FD-BFB6-241168E6D51E}" ma:internalName="LocPublishedLinkedAssetsLookup" ma:readOnly="true" ma:showField="PublishedLinkedAssets" ma:web="296b809b-b7bc-48ce-813f-22e66fa9c53a">
      <xsd:simpleType>
        <xsd:restriction base="dms:Lookup"/>
      </xsd:simpleType>
    </xsd:element>
    <xsd:element name="LocRecommendedHandoff" ma:index="84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6" nillable="true" ma:taxonomy="true" ma:internalName="LocalizationTagsTaxHTField0" ma:taxonomyFieldName="LocalizationTags" ma:displayName="Localization Tags" ma:readOnly="false" ma:default="" ma:fieldId="{b86f894d-4f85-40c9-a149-c2887cae0da5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7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8" nillable="true" ma:displayName="Manager" ma:hidden="true" ma:internalName="Manager" ma:readOnly="false">
      <xsd:simpleType>
        <xsd:restriction base="dms:Text"/>
      </xsd:simpleType>
    </xsd:element>
    <xsd:element name="Markets" ma:index="89" nillable="true" ma:displayName="Markets" ma:default="" ma:description="Leave blank to show in all markets" ma:list="{4F989717-7C53-46C1-A956-7823E48B93BE}" ma:internalName="Markets" ma:readOnly="false" ma:showField="MarketName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0" nillable="true" ma:displayName="Milestone" ma:default="" ma:internalName="Milestone" ma:readOnly="false">
      <xsd:simpleType>
        <xsd:restriction base="dms:Unknown"/>
      </xsd:simpleType>
    </xsd:element>
    <xsd:element name="TPNamespace" ma:index="93" nillable="true" ma:displayName="Namespace" ma:default="" ma:internalName="TPNamespace">
      <xsd:simpleType>
        <xsd:restriction base="dms:Text"/>
      </xsd:simpleType>
    </xsd:element>
    <xsd:element name="NumericId" ma:index="94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5" nillable="true" ma:displayName="NumOfRatings" ma:default="" ma:list="{6FA6E668-737C-40F0-B8B7-4081245CD49F}" ma:internalName="NumOfRatingsLookup" ma:readOnly="true" ma:showField="NumOfRatings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6" nillable="true" ma:displayName="OOCacheId" ma:internalName="OOCacheId" ma:readOnly="false">
      <xsd:simpleType>
        <xsd:restriction base="dms:Text"/>
      </xsd:simpleType>
    </xsd:element>
    <xsd:element name="OpenTemplate" ma:index="97" nillable="true" ma:displayName="Open Template" ma:default="true" ma:internalName="OpenTemplate">
      <xsd:simpleType>
        <xsd:restriction base="dms:Boolean"/>
      </xsd:simpleType>
    </xsd:element>
    <xsd:element name="OriginAsset" ma:index="98" nillable="true" ma:displayName="Origin Asset" ma:default="" ma:internalName="OriginAsset" ma:readOnly="false">
      <xsd:simpleType>
        <xsd:restriction base="dms:Text"/>
      </xsd:simpleType>
    </xsd:element>
    <xsd:element name="OriginalRelease" ma:index="99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0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1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2" nillable="true" ma:displayName="Parent Asset Id" ma:default="" ma:internalName="ParentAssetId" ma:readOnly="false">
      <xsd:simpleType>
        <xsd:restriction base="dms:Text"/>
      </xsd:simpleType>
    </xsd:element>
    <xsd:element name="PlannedPubDate" ma:index="103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4" nillable="true" ma:displayName="Policheck Words" ma:default="" ma:internalName="PolicheckWords" ma:readOnly="false">
      <xsd:simpleType>
        <xsd:restriction base="dms:Text"/>
      </xsd:simpleType>
    </xsd:element>
    <xsd:element name="BusinessGroup" ma:index="105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6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7" nillable="true" ma:displayName="Provider" ma:default="" ma:internalName="Provider" ma:readOnly="false">
      <xsd:simpleType>
        <xsd:restriction base="dms:Unknown"/>
      </xsd:simpleType>
    </xsd:element>
    <xsd:element name="Providers" ma:index="108" nillable="true" ma:displayName="Providers" ma:default="" ma:internalName="Providers">
      <xsd:simpleType>
        <xsd:restriction base="dms:Unknown"/>
      </xsd:simpleType>
    </xsd:element>
    <xsd:element name="PublishStatusLookup" ma:index="109" nillable="true" ma:displayName="Publish Status" ma:default="" ma:list="{6FA6E668-737C-40F0-B8B7-4081245CD49F}" ma:internalName="PublishStatusLookup" ma:readOnly="false" ma:showField="PublishStatus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0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1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2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4" nillable="true" ma:taxonomy="true" ma:internalName="ScenarioTagsTaxHTField0" ma:taxonomyFieldName="ScenarioTags" ma:displayName="Scenarios" ma:readOnly="false" ma:default="" ma:fieldId="{e2fc0d3e-8032-4897-b5dc-20882a9ecf89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6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7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8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19" nillable="true" ma:displayName="Submitter ID" ma:default="" ma:internalName="SubmitterId" ma:readOnly="false">
      <xsd:simpleType>
        <xsd:restriction base="dms:Text"/>
      </xsd:simpleType>
    </xsd:element>
    <xsd:element name="TaxCatchAll" ma:index="120" nillable="true" ma:displayName="Taxonomy Catch All Column" ma:hidden="true" ma:list="{d17e6943-aea1-4c24-95da-0ac656704bf7}" ma:internalName="TaxCatchAll" ma:showField="CatchAllData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1" nillable="true" ma:displayName="Taxonomy Catch All Column1" ma:hidden="true" ma:list="{d17e6943-aea1-4c24-95da-0ac656704bf7}" ma:internalName="TaxCatchAllLabel" ma:readOnly="true" ma:showField="CatchAllDataLabel" ma:web="296b809b-b7bc-48ce-813f-22e66fa9c5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2" nillable="true" ma:displayName="Template Status" ma:default="" ma:internalName="TemplateStatus">
      <xsd:simpleType>
        <xsd:restriction base="dms:Unknown"/>
      </xsd:simpleType>
    </xsd:element>
    <xsd:element name="TemplateTemplateType" ma:index="123" nillable="true" ma:displayName="Template Type" ma:default="" ma:internalName="TemplateTemplateType">
      <xsd:simpleType>
        <xsd:restriction base="dms:Unknown"/>
      </xsd:simpleType>
    </xsd:element>
    <xsd:element name="ThumbnailAssetId" ma:index="124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5" nillable="true" ma:displayName="Times Cloned" ma:default="" ma:internalName="TimesCloned" ma:readOnly="false">
      <xsd:simpleType>
        <xsd:restriction base="dms:Number"/>
      </xsd:simpleType>
    </xsd:element>
    <xsd:element name="TrustLevel" ma:index="127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8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29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0" nillable="true" ma:displayName="UA Notes" ma:default="" ma:internalName="UANotes" ma:readOnly="false">
      <xsd:simpleType>
        <xsd:restriction base="dms:Note"/>
      </xsd:simpleType>
    </xsd:element>
    <xsd:element name="TPAppVersion" ma:index="131" nillable="true" ma:displayName="Version" ma:default="" ma:internalName="TPAppVersion">
      <xsd:simpleType>
        <xsd:restriction base="dms:Text"/>
      </xsd:simpleType>
    </xsd:element>
    <xsd:element name="VoteCount" ma:index="132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1" ma:displayName="Content Type"/>
        <xsd:element ref="dc:title" minOccurs="0" maxOccurs="1" ma:index="126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8E8732-BE5F-4F75-8499-05414FA6205D}"/>
</file>

<file path=customXml/itemProps2.xml><?xml version="1.0" encoding="utf-8"?>
<ds:datastoreItem xmlns:ds="http://schemas.openxmlformats.org/officeDocument/2006/customXml" ds:itemID="{235FE055-26FF-4389-A30B-04D76EE52130}"/>
</file>

<file path=customXml/itemProps3.xml><?xml version="1.0" encoding="utf-8"?>
<ds:datastoreItem xmlns:ds="http://schemas.openxmlformats.org/officeDocument/2006/customXml" ds:itemID="{CE3F2094-0D7C-48FB-BEBD-92C2396F1A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Maj</vt:lpstr>
      <vt:lpstr>Jun</vt:lpstr>
      <vt:lpstr>Jul</vt:lpstr>
      <vt:lpstr>Aug</vt:lpstr>
      <vt:lpstr>Sep</vt:lpstr>
      <vt:lpstr>Okt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Maj!Print_Area</vt:lpstr>
      <vt:lpstr>Mar!Print_Area</vt:lpstr>
      <vt:lpstr>Nov!Print_Area</vt:lpstr>
      <vt:lpstr>Okt!Print_Area</vt:lpstr>
      <vt:lpstr>Sep!Print_Area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2010-11-26T17:40:45Z</dcterms:created>
  <dcterms:modified xsi:type="dcterms:W3CDTF">2012-07-26T11:27:38Z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0x010100BE4E3BC60946534DB8314F473FCD9CA804001E6F70B81F461A41B87FD4CE9EC386B3</vt:lpwstr>
  </property>
  <property fmtid="{D5CDD505-2E9C-101B-9397-08002B2CF9AE}" pid="3" name="InternalTags">
    <vt:lpwstr/>
  </property>
  <property fmtid="{D5CDD505-2E9C-101B-9397-08002B2CF9AE}" pid="4" name="LocalizationTags">
    <vt:lpwstr/>
  </property>
  <property fmtid="{D5CDD505-2E9C-101B-9397-08002B2CF9AE}" pid="5" name="FeatureTags">
    <vt:lpwstr/>
  </property>
  <property fmtid="{D5CDD505-2E9C-101B-9397-08002B2CF9AE}" pid="6" name="CampaignTags">
    <vt:lpwstr/>
  </property>
  <property fmtid="{D5CDD505-2E9C-101B-9397-08002B2CF9AE}" pid="7" name="ScenarioTags">
    <vt:lpwstr/>
  </property>
  <property fmtid="{D5CDD505-2E9C-101B-9397-08002B2CF9AE}" pid="8" name="Order">
    <vt:r8>3730100</vt:r8>
  </property>
  <property fmtid="{D5CDD505-2E9C-101B-9397-08002B2CF9AE}" pid="9" name="HiddenCategoryTags">
    <vt:lpwstr/>
  </property>
  <property fmtid="{D5CDD505-2E9C-101B-9397-08002B2CF9AE}" pid="10" name="ImageGenStatus">
    <vt:i4>0</vt:i4>
  </property>
  <property fmtid="{D5CDD505-2E9C-101B-9397-08002B2CF9AE}" pid="11" name="CategoryTags">
    <vt:lpwstr/>
  </property>
  <property fmtid="{D5CDD505-2E9C-101B-9397-08002B2CF9AE}" pid="12" name="Applications">
    <vt:lpwstr/>
  </property>
</Properties>
</file>