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15" tabRatio="767"/>
  </bookViews>
  <sheets>
    <sheet name="Växtlager" sheetId="1" r:id="rId1"/>
    <sheet name="Frösättningslogg" sheetId="21" r:id="rId2"/>
    <sheet name="Uppgiftslista" sheetId="7" r:id="rId3"/>
    <sheet name="Rutnät för trädgårdsplanering" sheetId="5" r:id="rId4"/>
  </sheets>
  <definedNames>
    <definedName name="CalendarMonth">IF(Month="januari",1,IF(Month="februari",2,IF(Month="mars",3,IF(Month="april",4,IF(Month="maj",5,IF(Month="juni",6,IF(Month="juli",7,IF(Month="augusti",8,IF(Month="september",9,IF(Month="oktober",10,IF(Month="november",11,12)))))))))))</definedName>
    <definedName name="CalendarYear">Uppgiftslista!$N$8</definedName>
    <definedName name="DueDate">TaskList[[slutdatum]:[% klar]]</definedName>
    <definedName name="Month">Uppgiftslista!$I$8</definedName>
    <definedName name="TransplantDate">Frösättningslogg!$H$3</definedName>
  </definedNames>
  <calcPr calcId="152511"/>
</workbook>
</file>

<file path=xl/calcChain.xml><?xml version="1.0" encoding="utf-8"?>
<calcChain xmlns="http://schemas.openxmlformats.org/spreadsheetml/2006/main">
  <c r="I13" i="21" l="1"/>
  <c r="C18" i="1" l="1"/>
  <c r="D18" i="21"/>
  <c r="O21" i="7"/>
  <c r="N21" i="7"/>
  <c r="M21" i="7"/>
  <c r="L21" i="7"/>
  <c r="K21" i="7"/>
  <c r="J21" i="7"/>
  <c r="I21" i="7"/>
  <c r="O19" i="7"/>
  <c r="N19" i="7"/>
  <c r="M19" i="7"/>
  <c r="L19" i="7"/>
  <c r="K19" i="7"/>
  <c r="L17" i="7"/>
  <c r="M17" i="7"/>
  <c r="N17" i="7"/>
  <c r="N15" i="7"/>
  <c r="M15" i="7"/>
  <c r="L15" i="7"/>
  <c r="K17" i="7"/>
  <c r="K15" i="7"/>
  <c r="O17" i="7"/>
  <c r="O15" i="7"/>
  <c r="O13" i="7"/>
  <c r="N13" i="7"/>
  <c r="M13" i="7"/>
  <c r="L13" i="7"/>
  <c r="K13" i="7"/>
  <c r="J19" i="7"/>
  <c r="J17" i="7"/>
  <c r="J15" i="7"/>
  <c r="J13" i="7"/>
  <c r="I19" i="7"/>
  <c r="I17" i="7"/>
  <c r="I15" i="7"/>
  <c r="I13" i="7"/>
  <c r="O11" i="7"/>
  <c r="N11" i="7"/>
  <c r="M11" i="7"/>
  <c r="L11" i="7"/>
  <c r="K11" i="7"/>
  <c r="J11" i="7"/>
  <c r="I11" i="7"/>
  <c r="I14" i="21" l="1"/>
  <c r="I15" i="21" l="1"/>
  <c r="I16" i="21"/>
  <c r="I17" i="21"/>
  <c r="H18" i="21"/>
  <c r="H18" i="1"/>
  <c r="E13" i="7"/>
  <c r="E11" i="7"/>
  <c r="E12" i="7"/>
  <c r="E14" i="7"/>
  <c r="E15" i="7"/>
</calcChain>
</file>

<file path=xl/sharedStrings.xml><?xml version="1.0" encoding="utf-8"?>
<sst xmlns="http://schemas.openxmlformats.org/spreadsheetml/2006/main" count="83" uniqueCount="71">
  <si>
    <t>id</t>
  </si>
  <si>
    <t>P1</t>
  </si>
  <si>
    <t>8-8-8</t>
  </si>
  <si>
    <t>totals</t>
  </si>
  <si>
    <t>S1</t>
  </si>
  <si>
    <t>Växtlager</t>
  </si>
  <si>
    <t>VÄXTDATA</t>
  </si>
  <si>
    <t>namn</t>
  </si>
  <si>
    <t>skriv</t>
  </si>
  <si>
    <t>källa</t>
  </si>
  <si>
    <t>färg</t>
  </si>
  <si>
    <t>storlek</t>
  </si>
  <si>
    <t>kostnad</t>
  </si>
  <si>
    <t>planteringsdatum</t>
  </si>
  <si>
    <t>plats</t>
  </si>
  <si>
    <t>jord</t>
  </si>
  <si>
    <t>gödning</t>
  </si>
  <si>
    <t>schema</t>
  </si>
  <si>
    <t>anteckningar</t>
  </si>
  <si>
    <t xml:space="preserve"> Azalea </t>
  </si>
  <si>
    <t xml:space="preserve"> Flerårig</t>
  </si>
  <si>
    <t xml:space="preserve"> Lokalt växthus</t>
  </si>
  <si>
    <t xml:space="preserve"> Rosa</t>
  </si>
  <si>
    <t xml:space="preserve"> 1,2 -1,8 m</t>
  </si>
  <si>
    <t>[Datum]</t>
  </si>
  <si>
    <t xml:space="preserve"> Västra rabatten</t>
  </si>
  <si>
    <t>4,5 - 6,0 pH</t>
  </si>
  <si>
    <t>senvinter eller tidig vår</t>
  </si>
  <si>
    <t>totalt</t>
  </si>
  <si>
    <t>Rutnät för trädgårdsplanering</t>
  </si>
  <si>
    <t xml:space="preserve">Använd verktyget Rita kantlinje till att rita din trädgård eller skriv ut det här bladet och rita för hand. </t>
  </si>
  <si>
    <t>BESKRIVNING AV TRÄDGÅRDSLANDET</t>
  </si>
  <si>
    <t xml:space="preserve">* 1 ruta = 0,1 kvadratmeter </t>
  </si>
  <si>
    <t>ANTECKNINGAR</t>
  </si>
  <si>
    <t>Uppgiftslista</t>
  </si>
  <si>
    <t>Välj din månad i cell I9 och ange året i cell N9 för att uppdatera kalendern automatiskt.</t>
  </si>
  <si>
    <t>UPPGIFTSLISTA</t>
  </si>
  <si>
    <t>uppgift</t>
  </si>
  <si>
    <t>slutdatum</t>
  </si>
  <si>
    <t>% klar</t>
  </si>
  <si>
    <t>klar?</t>
  </si>
  <si>
    <t xml:space="preserve"> Plantera paprika</t>
  </si>
  <si>
    <t xml:space="preserve"> Plantera tomatfrön</t>
  </si>
  <si>
    <t xml:space="preserve"> Plantera solrosor</t>
  </si>
  <si>
    <t xml:space="preserve"> Förbered mullen för plantering</t>
  </si>
  <si>
    <t xml:space="preserve"> Planteringsdatum</t>
  </si>
  <si>
    <t>må</t>
  </si>
  <si>
    <t>ti</t>
  </si>
  <si>
    <t>on</t>
  </si>
  <si>
    <t>to</t>
  </si>
  <si>
    <t>fr</t>
  </si>
  <si>
    <t>lö</t>
  </si>
  <si>
    <t>sö</t>
  </si>
  <si>
    <t>Frösättningslogg</t>
  </si>
  <si>
    <t>Planteringsdatum (datum för sista frosten + ev. extradagar):</t>
  </si>
  <si>
    <t xml:space="preserve">Ange planteringsdatum, genomsnittlig groddning och tillväxtdagar för att automatiskt beräkna datumet du måste så dina frön. </t>
  </si>
  <si>
    <t>FRÖDATA</t>
  </si>
  <si>
    <t>GENOMSNITT</t>
  </si>
  <si>
    <t>PLANTERINGSDATA</t>
  </si>
  <si>
    <t>BEVATTNING och ANTECKNINGAR</t>
  </si>
  <si>
    <t>låda nr.</t>
  </si>
  <si>
    <t>groddning</t>
  </si>
  <si>
    <t>tillväxt</t>
  </si>
  <si>
    <t>frön totalt</t>
  </si>
  <si>
    <t>sådatum</t>
  </si>
  <si>
    <t>bevattning</t>
  </si>
  <si>
    <t xml:space="preserve"> Tomat</t>
  </si>
  <si>
    <t xml:space="preserve"> Katalog</t>
  </si>
  <si>
    <t>Låt jorden torka något mellan vattningarna</t>
  </si>
  <si>
    <t>BEVATTNING/GÖDNING och ANTECKNINGAR</t>
  </si>
  <si>
    <t>augusti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</si>
</sst>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m\ yyyy"/>
    <numFmt numFmtId="165" formatCode="0%_)"/>
    <numFmt numFmtId="166" formatCode=";;;"/>
    <numFmt numFmtId="167" formatCode="dd"/>
    <numFmt numFmtId="168" formatCode="_(@"/>
    <numFmt numFmtId="169" formatCode="_-* #,##0.00\ [$SEK]_-;\-* #,##0.00\ [$SEK]_-;_-* &quot;-&quot;??\ [$SEK]_-;_-@_-"/>
  </numFmts>
  <fonts count="39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0"/>
      <name val="Century Gothic"/>
      <family val="2"/>
    </font>
    <font>
      <b/>
      <sz val="28"/>
      <color theme="4"/>
      <name val="Arial"/>
      <family val="2"/>
      <scheme val="minor"/>
    </font>
    <font>
      <sz val="10"/>
      <color theme="7" tint="0.79998168889431442"/>
      <name val="Arial"/>
      <family val="2"/>
      <scheme val="minor"/>
    </font>
    <font>
      <sz val="10"/>
      <color theme="0" tint="-0.249977111117893"/>
      <name val="Arial"/>
      <family val="2"/>
      <scheme val="minor"/>
    </font>
    <font>
      <sz val="10"/>
      <color theme="4" tint="0.79998168889431442"/>
      <name val="Arial"/>
      <family val="2"/>
      <scheme val="minor"/>
    </font>
    <font>
      <sz val="11"/>
      <color theme="5" tint="0.79998168889431442"/>
      <name val="Arial"/>
      <family val="2"/>
      <scheme val="minor"/>
    </font>
    <font>
      <sz val="10"/>
      <color theme="7" tint="0.39997558519241921"/>
      <name val="Arial"/>
      <family val="2"/>
      <scheme val="minor"/>
    </font>
    <font>
      <sz val="11"/>
      <color theme="7" tint="0.39997558519241921"/>
      <name val="Arial"/>
      <family val="2"/>
      <scheme val="minor"/>
    </font>
    <font>
      <sz val="10"/>
      <color theme="5" tint="0.79998168889431442"/>
      <name val="Arial"/>
      <family val="2"/>
      <scheme val="minor"/>
    </font>
    <font>
      <sz val="10"/>
      <color theme="6" tint="0.79998168889431442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8168889431442"/>
      <name val="Calibri"/>
      <family val="2"/>
      <scheme val="major"/>
    </font>
    <font>
      <sz val="11"/>
      <color theme="5" tint="0.79998168889431442"/>
      <name val="Calibri"/>
      <family val="2"/>
      <scheme val="major"/>
    </font>
    <font>
      <sz val="11"/>
      <color theme="4" tint="0.7999816888943144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7" tint="0.79998168889431442"/>
      <name val="Arial"/>
      <family val="2"/>
      <scheme val="minor"/>
    </font>
    <font>
      <sz val="10"/>
      <color theme="7"/>
      <name val="Arial"/>
      <family val="2"/>
      <scheme val="minor"/>
    </font>
    <font>
      <sz val="12"/>
      <color theme="7" tint="-0.249977111117893"/>
      <name val="Arial"/>
      <family val="2"/>
      <scheme val="minor"/>
    </font>
    <font>
      <sz val="10"/>
      <color theme="1"/>
      <name val="MS Sans Serif"/>
      <family val="2"/>
    </font>
    <font>
      <sz val="11"/>
      <color theme="4" tint="0.79998168889431442"/>
      <name val="Arial"/>
      <family val="2"/>
      <scheme val="minor"/>
    </font>
    <font>
      <sz val="9"/>
      <color theme="7" tint="0.79998168889431442"/>
      <name val="Arial"/>
      <family val="2"/>
      <scheme val="minor"/>
    </font>
    <font>
      <sz val="9"/>
      <color theme="4" tint="0.79998168889431442"/>
      <name val="Arial"/>
      <family val="2"/>
      <scheme val="minor"/>
    </font>
    <font>
      <sz val="9"/>
      <color theme="5" tint="0.79998168889431442"/>
      <name val="Arial"/>
      <family val="2"/>
      <scheme val="minor"/>
    </font>
    <font>
      <sz val="9"/>
      <color theme="6" tint="0.79998168889431442"/>
      <name val="Arial"/>
      <family val="2"/>
      <scheme val="minor"/>
    </font>
    <font>
      <sz val="9"/>
      <color theme="1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8"/>
      <color theme="7" tint="-0.499984740745262"/>
      <name val="Arial"/>
      <family val="2"/>
      <scheme val="minor"/>
    </font>
    <font>
      <i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9"/>
      <name val="Arial"/>
      <family val="2"/>
      <scheme val="minor"/>
    </font>
    <font>
      <sz val="9"/>
      <color theme="1"/>
      <name val="Arial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/>
    <xf numFmtId="0" fontId="35" fillId="0" borderId="0">
      <alignment vertical="center" wrapText="1"/>
    </xf>
    <xf numFmtId="0" fontId="4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/>
    <xf numFmtId="0" fontId="3" fillId="0" borderId="1" xfId="3" applyNumberFormat="1" applyFont="1" applyFill="1" applyBorder="1" applyAlignment="1" applyProtection="1"/>
    <xf numFmtId="0" fontId="5" fillId="0" borderId="1" xfId="3" applyNumberFormat="1" applyFont="1" applyFill="1" applyBorder="1" applyAlignment="1" applyProtection="1"/>
    <xf numFmtId="0" fontId="3" fillId="0" borderId="2" xfId="3" applyNumberFormat="1" applyFont="1" applyFill="1" applyBorder="1" applyAlignment="1" applyProtection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64" fontId="7" fillId="2" borderId="0" xfId="0" applyNumberFormat="1" applyFont="1" applyFill="1" applyBorder="1" applyAlignment="1">
      <alignment vertical="center"/>
    </xf>
    <xf numFmtId="0" fontId="9" fillId="7" borderId="0" xfId="0" applyFont="1" applyFill="1"/>
    <xf numFmtId="0" fontId="0" fillId="0" borderId="0" xfId="0"/>
    <xf numFmtId="0" fontId="14" fillId="9" borderId="0" xfId="0" applyFont="1" applyFill="1" applyAlignment="1"/>
    <xf numFmtId="0" fontId="0" fillId="8" borderId="0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8" fillId="0" borderId="0" xfId="2" applyAlignment="1"/>
    <xf numFmtId="0" fontId="3" fillId="9" borderId="0" xfId="0" applyFont="1" applyFill="1"/>
    <xf numFmtId="14" fontId="0" fillId="0" borderId="0" xfId="0" applyNumberFormat="1"/>
    <xf numFmtId="166" fontId="0" fillId="0" borderId="0" xfId="0" applyNumberFormat="1"/>
    <xf numFmtId="164" fontId="7" fillId="9" borderId="0" xfId="0" applyNumberFormat="1" applyFont="1" applyFill="1" applyBorder="1" applyAlignment="1">
      <alignment vertical="center"/>
    </xf>
    <xf numFmtId="14" fontId="0" fillId="10" borderId="0" xfId="0" applyNumberFormat="1" applyFont="1" applyFill="1" applyBorder="1" applyAlignment="1">
      <alignment horizontal="center" vertical="center"/>
    </xf>
    <xf numFmtId="0" fontId="15" fillId="3" borderId="0" xfId="0" applyFont="1" applyFill="1"/>
    <xf numFmtId="14" fontId="0" fillId="8" borderId="0" xfId="0" applyNumberFormat="1" applyFont="1" applyFill="1" applyBorder="1" applyAlignment="1">
      <alignment horizontal="center" vertical="center"/>
    </xf>
    <xf numFmtId="0" fontId="27" fillId="5" borderId="0" xfId="0" applyFont="1" applyFill="1"/>
    <xf numFmtId="14" fontId="0" fillId="8" borderId="0" xfId="0" applyNumberFormat="1" applyFont="1" applyFill="1" applyAlignment="1">
      <alignment horizontal="center" vertical="center"/>
    </xf>
    <xf numFmtId="165" fontId="8" fillId="8" borderId="0" xfId="1" applyNumberFormat="1" applyFont="1" applyFill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165" fontId="0" fillId="8" borderId="0" xfId="1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21" fillId="5" borderId="10" xfId="0" applyFont="1" applyFill="1" applyBorder="1" applyAlignment="1"/>
    <xf numFmtId="0" fontId="29" fillId="0" borderId="10" xfId="0" applyFont="1" applyBorder="1" applyAlignment="1">
      <alignment horizontal="left" vertical="center"/>
    </xf>
    <xf numFmtId="0" fontId="20" fillId="9" borderId="10" xfId="0" applyFont="1" applyFill="1" applyBorder="1" applyAlignment="1"/>
    <xf numFmtId="0" fontId="33" fillId="7" borderId="0" xfId="0" applyFont="1" applyFill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0" fillId="5" borderId="10" xfId="0" applyFill="1" applyBorder="1"/>
    <xf numFmtId="0" fontId="22" fillId="3" borderId="10" xfId="0" applyFont="1" applyFill="1" applyBorder="1" applyAlignment="1"/>
    <xf numFmtId="0" fontId="15" fillId="3" borderId="10" xfId="0" applyFont="1" applyFill="1" applyBorder="1" applyAlignment="1"/>
    <xf numFmtId="0" fontId="31" fillId="3" borderId="10" xfId="0" applyFont="1" applyFill="1" applyBorder="1" applyAlignment="1">
      <alignment horizontal="center" vertical="center" wrapText="1"/>
    </xf>
    <xf numFmtId="0" fontId="14" fillId="9" borderId="10" xfId="0" applyFont="1" applyFill="1" applyBorder="1"/>
    <xf numFmtId="0" fontId="30" fillId="9" borderId="10" xfId="0" applyFont="1" applyFill="1" applyBorder="1" applyAlignment="1">
      <alignment horizontal="center" vertical="center"/>
    </xf>
    <xf numFmtId="0" fontId="14" fillId="9" borderId="10" xfId="0" applyFont="1" applyFill="1" applyBorder="1" applyAlignment="1"/>
    <xf numFmtId="0" fontId="11" fillId="9" borderId="10" xfId="0" applyFont="1" applyFill="1" applyBorder="1" applyAlignment="1"/>
    <xf numFmtId="0" fontId="3" fillId="9" borderId="10" xfId="0" applyFont="1" applyFill="1" applyBorder="1"/>
    <xf numFmtId="0" fontId="34" fillId="0" borderId="0" xfId="0" applyFont="1" applyAlignment="1">
      <alignment horizontal="left" vertical="center" indent="2"/>
    </xf>
    <xf numFmtId="0" fontId="0" fillId="0" borderId="0" xfId="0" applyAlignment="1">
      <alignment horizontal="left" wrapText="1" indent="1"/>
    </xf>
    <xf numFmtId="0" fontId="0" fillId="6" borderId="0" xfId="0" applyNumberFormat="1" applyFont="1" applyFill="1" applyAlignment="1">
      <alignment horizontal="left" vertical="center" wrapText="1" indent="1"/>
    </xf>
    <xf numFmtId="0" fontId="28" fillId="11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8" fillId="11" borderId="0" xfId="0" applyFont="1" applyFill="1" applyAlignment="1">
      <alignment horizontal="left"/>
    </xf>
    <xf numFmtId="0" fontId="12" fillId="11" borderId="0" xfId="0" applyFont="1" applyFill="1" applyAlignment="1">
      <alignment horizontal="left"/>
    </xf>
    <xf numFmtId="0" fontId="0" fillId="11" borderId="0" xfId="0" applyFill="1" applyAlignment="1">
      <alignment horizontal="left"/>
    </xf>
    <xf numFmtId="0" fontId="0" fillId="0" borderId="0" xfId="0" applyAlignment="1">
      <alignment horizontal="left" vertical="top"/>
    </xf>
    <xf numFmtId="0" fontId="19" fillId="11" borderId="10" xfId="0" applyFont="1" applyFill="1" applyBorder="1" applyAlignment="1">
      <alignment horizontal="left"/>
    </xf>
    <xf numFmtId="0" fontId="13" fillId="11" borderId="10" xfId="0" applyFont="1" applyFill="1" applyBorder="1" applyAlignment="1">
      <alignment horizontal="left"/>
    </xf>
    <xf numFmtId="0" fontId="28" fillId="11" borderId="10" xfId="0" applyFont="1" applyFill="1" applyBorder="1" applyAlignment="1">
      <alignment horizontal="left" vertical="center"/>
    </xf>
    <xf numFmtId="0" fontId="35" fillId="0" borderId="0" xfId="4" applyAlignment="1">
      <alignment horizontal="left" vertical="center"/>
    </xf>
    <xf numFmtId="0" fontId="35" fillId="0" borderId="0" xfId="4" applyAlignment="1">
      <alignment horizontal="left" vertical="center" wrapText="1"/>
    </xf>
    <xf numFmtId="14" fontId="0" fillId="2" borderId="0" xfId="0" applyNumberFormat="1" applyFill="1"/>
    <xf numFmtId="0" fontId="0" fillId="2" borderId="0" xfId="0" applyNumberFormat="1" applyFill="1"/>
    <xf numFmtId="0" fontId="29" fillId="5" borderId="0" xfId="0" applyNumberFormat="1" applyFont="1" applyFill="1" applyAlignment="1">
      <alignment vertical="center"/>
    </xf>
    <xf numFmtId="0" fontId="23" fillId="11" borderId="14" xfId="0" applyFont="1" applyFill="1" applyBorder="1" applyAlignment="1"/>
    <xf numFmtId="0" fontId="8" fillId="11" borderId="0" xfId="0" applyFont="1" applyFill="1" applyBorder="1" applyAlignment="1"/>
    <xf numFmtId="0" fontId="0" fillId="11" borderId="0" xfId="0" applyFill="1" applyBorder="1"/>
    <xf numFmtId="0" fontId="3" fillId="0" borderId="0" xfId="0" applyFont="1" applyFill="1" applyBorder="1"/>
    <xf numFmtId="0" fontId="0" fillId="0" borderId="0" xfId="0" applyBorder="1"/>
    <xf numFmtId="0" fontId="24" fillId="0" borderId="13" xfId="0" applyFont="1" applyBorder="1" applyAlignment="1">
      <alignment horizontal="right"/>
    </xf>
    <xf numFmtId="168" fontId="0" fillId="8" borderId="0" xfId="0" applyNumberFormat="1" applyFont="1" applyFill="1" applyAlignment="1">
      <alignment vertical="center"/>
    </xf>
    <xf numFmtId="168" fontId="0" fillId="8" borderId="0" xfId="0" applyNumberFormat="1" applyFont="1" applyFill="1" applyAlignment="1">
      <alignment vertical="center" wrapText="1"/>
    </xf>
    <xf numFmtId="168" fontId="0" fillId="10" borderId="0" xfId="0" applyNumberFormat="1" applyFont="1" applyFill="1" applyAlignment="1">
      <alignment vertical="center"/>
    </xf>
    <xf numFmtId="168" fontId="0" fillId="8" borderId="0" xfId="0" applyNumberFormat="1" applyFont="1" applyFill="1" applyBorder="1" applyAlignment="1">
      <alignment horizontal="left" vertical="center"/>
    </xf>
    <xf numFmtId="168" fontId="0" fillId="8" borderId="0" xfId="0" applyNumberFormat="1" applyFont="1" applyFill="1" applyBorder="1" applyAlignment="1">
      <alignment horizontal="left" vertical="center" wrapText="1"/>
    </xf>
    <xf numFmtId="168" fontId="0" fillId="2" borderId="0" xfId="0" applyNumberFormat="1" applyFill="1"/>
    <xf numFmtId="168" fontId="0" fillId="8" borderId="0" xfId="0" applyNumberFormat="1" applyFont="1" applyFill="1" applyAlignment="1">
      <alignment horizontal="left" vertical="center"/>
    </xf>
    <xf numFmtId="168" fontId="0" fillId="0" borderId="0" xfId="0" applyNumberFormat="1"/>
    <xf numFmtId="0" fontId="21" fillId="5" borderId="0" xfId="0" applyNumberFormat="1" applyFont="1" applyFill="1" applyAlignment="1"/>
    <xf numFmtId="0" fontId="10" fillId="5" borderId="0" xfId="0" applyNumberFormat="1" applyFont="1" applyFill="1" applyAlignment="1"/>
    <xf numFmtId="168" fontId="0" fillId="0" borderId="0" xfId="0" applyNumberFormat="1" applyAlignment="1">
      <alignment wrapText="1"/>
    </xf>
    <xf numFmtId="0" fontId="0" fillId="0" borderId="0" xfId="0" applyNumberFormat="1"/>
    <xf numFmtId="0" fontId="0" fillId="0" borderId="0" xfId="0" applyNumberFormat="1" applyAlignment="1"/>
    <xf numFmtId="0" fontId="18" fillId="0" borderId="0" xfId="2" applyNumberFormat="1" applyAlignment="1">
      <alignment horizontal="left" indent="15"/>
    </xf>
    <xf numFmtId="0" fontId="21" fillId="5" borderId="10" xfId="0" applyNumberFormat="1" applyFont="1" applyFill="1" applyBorder="1" applyAlignment="1"/>
    <xf numFmtId="0" fontId="26" fillId="0" borderId="0" xfId="0" applyNumberFormat="1" applyFont="1"/>
    <xf numFmtId="0" fontId="19" fillId="11" borderId="10" xfId="0" applyNumberFormat="1" applyFont="1" applyFill="1" applyBorder="1" applyAlignment="1"/>
    <xf numFmtId="0" fontId="10" fillId="5" borderId="10" xfId="0" applyNumberFormat="1" applyFont="1" applyFill="1" applyBorder="1"/>
    <xf numFmtId="0" fontId="0" fillId="5" borderId="0" xfId="0" applyNumberFormat="1" applyFill="1"/>
    <xf numFmtId="0" fontId="0" fillId="5" borderId="0" xfId="0" applyNumberFormat="1" applyFill="1" applyAlignment="1"/>
    <xf numFmtId="0" fontId="0" fillId="9" borderId="0" xfId="0" applyNumberFormat="1" applyFill="1"/>
    <xf numFmtId="0" fontId="12" fillId="11" borderId="10" xfId="0" applyNumberFormat="1" applyFont="1" applyFill="1" applyBorder="1"/>
    <xf numFmtId="0" fontId="29" fillId="0" borderId="10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vertical="center"/>
    </xf>
    <xf numFmtId="0" fontId="30" fillId="9" borderId="0" xfId="0" applyNumberFormat="1" applyFont="1" applyFill="1" applyAlignment="1">
      <alignment vertical="center"/>
    </xf>
    <xf numFmtId="0" fontId="28" fillId="11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left" indent="3"/>
    </xf>
    <xf numFmtId="0" fontId="0" fillId="0" borderId="0" xfId="0" applyNumberFormat="1" applyAlignment="1">
      <alignment vertical="top"/>
    </xf>
    <xf numFmtId="0" fontId="29" fillId="0" borderId="0" xfId="0" applyNumberFormat="1" applyFont="1" applyAlignment="1">
      <alignment horizontal="left" vertical="center"/>
    </xf>
    <xf numFmtId="9" fontId="0" fillId="2" borderId="0" xfId="0" applyNumberFormat="1" applyFill="1"/>
    <xf numFmtId="9" fontId="27" fillId="5" borderId="0" xfId="0" applyNumberFormat="1" applyFont="1" applyFill="1"/>
    <xf numFmtId="9" fontId="29" fillId="5" borderId="0" xfId="0" applyNumberFormat="1" applyFont="1" applyFill="1" applyAlignment="1">
      <alignment vertical="center"/>
    </xf>
    <xf numFmtId="9" fontId="32" fillId="8" borderId="0" xfId="1" applyNumberFormat="1" applyFont="1" applyFill="1" applyBorder="1" applyAlignment="1">
      <alignment vertical="center"/>
    </xf>
    <xf numFmtId="9" fontId="0" fillId="0" borderId="0" xfId="0" applyNumberFormat="1"/>
    <xf numFmtId="14" fontId="27" fillId="5" borderId="0" xfId="0" applyNumberFormat="1" applyFont="1" applyFill="1"/>
    <xf numFmtId="0" fontId="0" fillId="10" borderId="12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16" fillId="11" borderId="17" xfId="0" applyFont="1" applyFill="1" applyBorder="1" applyAlignment="1">
      <alignment horizontal="center" vertical="center"/>
    </xf>
    <xf numFmtId="0" fontId="16" fillId="11" borderId="18" xfId="0" applyFont="1" applyFill="1" applyBorder="1" applyAlignment="1">
      <alignment horizontal="center" vertical="center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36" fillId="0" borderId="0" xfId="0" applyNumberFormat="1" applyFont="1" applyAlignment="1">
      <alignment horizontal="left" vertical="center" indent="1"/>
    </xf>
    <xf numFmtId="0" fontId="37" fillId="0" borderId="0" xfId="4" applyFont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vertical="top"/>
    </xf>
    <xf numFmtId="14" fontId="20" fillId="9" borderId="10" xfId="0" applyNumberFormat="1" applyFont="1" applyFill="1" applyBorder="1" applyAlignment="1"/>
    <xf numFmtId="14" fontId="18" fillId="2" borderId="0" xfId="2" applyNumberFormat="1" applyFill="1" applyAlignment="1">
      <alignment horizontal="left" indent="1"/>
    </xf>
    <xf numFmtId="168" fontId="0" fillId="0" borderId="0" xfId="0" applyNumberFormat="1" applyAlignment="1">
      <alignment horizontal="left" indent="1"/>
    </xf>
    <xf numFmtId="0" fontId="3" fillId="11" borderId="0" xfId="0" applyFont="1" applyFill="1" applyBorder="1"/>
    <xf numFmtId="2" fontId="0" fillId="13" borderId="0" xfId="0" applyNumberFormat="1" applyFill="1" applyAlignment="1">
      <alignment horizontal="left" vertical="center"/>
    </xf>
    <xf numFmtId="0" fontId="38" fillId="12" borderId="0" xfId="0" applyFont="1" applyFill="1" applyAlignment="1">
      <alignment horizontal="center" vertical="center"/>
    </xf>
    <xf numFmtId="169" fontId="0" fillId="8" borderId="0" xfId="0" applyNumberFormat="1" applyFont="1" applyFill="1" applyAlignment="1">
      <alignment vertical="center"/>
    </xf>
    <xf numFmtId="169" fontId="0" fillId="13" borderId="0" xfId="0" applyNumberFormat="1" applyFill="1" applyAlignment="1">
      <alignment vertical="center"/>
    </xf>
    <xf numFmtId="0" fontId="38" fillId="0" borderId="0" xfId="0" applyFont="1" applyFill="1" applyBorder="1" applyAlignment="1">
      <alignment horizontal="left"/>
    </xf>
    <xf numFmtId="2" fontId="38" fillId="13" borderId="0" xfId="0" applyNumberFormat="1" applyFont="1" applyFill="1" applyBorder="1" applyAlignment="1">
      <alignment horizontal="left" vertical="center"/>
    </xf>
    <xf numFmtId="168" fontId="38" fillId="0" borderId="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8" fillId="13" borderId="0" xfId="0" applyFont="1" applyFill="1" applyBorder="1" applyAlignment="1">
      <alignment horizontal="center" vertical="center"/>
    </xf>
    <xf numFmtId="14" fontId="38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left" wrapText="1" indent="1"/>
    </xf>
    <xf numFmtId="0" fontId="18" fillId="0" borderId="0" xfId="2" applyNumberFormat="1" applyAlignment="1">
      <alignment horizontal="left" indent="4"/>
    </xf>
    <xf numFmtId="0" fontId="1" fillId="0" borderId="0" xfId="0" applyNumberFormat="1" applyFont="1" applyAlignment="1">
      <alignment horizontal="left" vertical="center" indent="4"/>
    </xf>
    <xf numFmtId="0" fontId="0" fillId="10" borderId="12" xfId="0" applyFill="1" applyBorder="1" applyAlignment="1">
      <alignment horizontal="left" wrapText="1" indent="1"/>
    </xf>
    <xf numFmtId="0" fontId="0" fillId="10" borderId="4" xfId="0" applyFill="1" applyBorder="1" applyAlignment="1">
      <alignment horizontal="left" wrapText="1" indent="1"/>
    </xf>
    <xf numFmtId="0" fontId="0" fillId="10" borderId="11" xfId="0" applyFill="1" applyBorder="1" applyAlignment="1">
      <alignment horizontal="left" wrapText="1" indent="1"/>
    </xf>
    <xf numFmtId="0" fontId="0" fillId="10" borderId="3" xfId="0" applyFill="1" applyBorder="1" applyAlignment="1">
      <alignment horizontal="left" wrapText="1" indent="1"/>
    </xf>
    <xf numFmtId="0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left" vertical="center"/>
    </xf>
    <xf numFmtId="167" fontId="25" fillId="0" borderId="8" xfId="0" applyNumberFormat="1" applyFont="1" applyFill="1" applyBorder="1" applyAlignment="1">
      <alignment horizontal="center" vertical="center"/>
    </xf>
    <xf numFmtId="167" fontId="25" fillId="0" borderId="9" xfId="0" applyNumberFormat="1" applyFont="1" applyFill="1" applyBorder="1" applyAlignment="1">
      <alignment horizontal="center" vertical="center"/>
    </xf>
    <xf numFmtId="0" fontId="35" fillId="0" borderId="0" xfId="4">
      <alignment vertical="center" wrapText="1"/>
    </xf>
    <xf numFmtId="0" fontId="18" fillId="0" borderId="0" xfId="2" applyAlignment="1"/>
    <xf numFmtId="0" fontId="35" fillId="0" borderId="0" xfId="4" applyAlignment="1">
      <alignment horizontal="left" vertical="center" indent="1"/>
    </xf>
    <xf numFmtId="0" fontId="3" fillId="0" borderId="0" xfId="0" applyFont="1" applyFill="1"/>
    <xf numFmtId="0" fontId="3" fillId="10" borderId="7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8" fillId="11" borderId="15" xfId="0" applyFont="1" applyFill="1" applyBorder="1" applyAlignment="1">
      <alignment horizontal="left" vertical="center"/>
    </xf>
    <xf numFmtId="0" fontId="8" fillId="11" borderId="5" xfId="0" applyFont="1" applyFill="1" applyBorder="1" applyAlignment="1">
      <alignment horizontal="left" vertical="center"/>
    </xf>
    <xf numFmtId="0" fontId="8" fillId="11" borderId="16" xfId="0" applyFont="1" applyFill="1" applyBorder="1" applyAlignment="1">
      <alignment horizontal="left" vertical="center"/>
    </xf>
    <xf numFmtId="0" fontId="3" fillId="10" borderId="6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6">
    <cellStyle name="Normal" xfId="0" builtinId="0" customBuiltin="1"/>
    <cellStyle name="Procent" xfId="1" builtinId="5"/>
    <cellStyle name="Rubrik" xfId="2" builtinId="15" customBuiltin="1"/>
    <cellStyle name="Tips" xfId="4"/>
    <cellStyle name="Vanligt_rutat papper (kombinerat)" xfId="3"/>
    <cellStyle name="Varningstext" xfId="5" builtinId="11" customBuiltin="1"/>
  </cellStyles>
  <dxfs count="61">
    <dxf>
      <font>
        <strike val="0"/>
        <outline val="0"/>
        <shadow val="0"/>
        <u val="none"/>
        <vertAlign val="baseline"/>
        <sz val="10"/>
        <name val="Arial"/>
        <scheme val="minor"/>
      </font>
      <numFmt numFmtId="170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Arial"/>
        <scheme val="minor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yyyy/mm/dd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4" tint="0.79998168889431442"/>
        <name val="Arial"/>
        <scheme val="minor"/>
      </font>
      <numFmt numFmtId="166" formatCode=";;;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yyyy/mm/dd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71" formatCode="m/d/yyyy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2" formatCode="0.00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numFmt numFmtId="19" formatCode="yyyy/mm/dd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9" formatCode="yyyy/mm/dd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numFmt numFmtId="172" formatCode="#,##0.00\ [$SEK]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numFmt numFmtId="169" formatCode="_-* #,##0.00\ [$SEK]_-;\-* #,##0.00\ [$SEK]_-;_-* &quot;-&quot;??\ [$SEK]_-;_-@_-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168" formatCode="_(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numFmt numFmtId="168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Arial"/>
        <scheme val="minor"/>
      </font>
      <numFmt numFmtId="168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Arial"/>
        <scheme val="minor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Trädgårdsjournal: Standardtabell" defaultPivotStyle="PivotStyleLight16">
    <tableStyle name="Trädgårdsjournal: Standardtabell" pivot="0" count="4">
      <tableStyleElement type="wholeTable" dxfId="60"/>
      <tableStyleElement type="headerRow" dxfId="59"/>
      <tableStyleElement type="totalRow" dxfId="58"/>
      <tableStyleElement type="firstColumn" dxfId="57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Bild  3" title="Blomik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Bild  4" title="Lövik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Bild  5" title="Vattendroppsik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304300</xdr:colOff>
      <xdr:row>7</xdr:row>
      <xdr:rowOff>121835</xdr:rowOff>
    </xdr:to>
    <xdr:pic>
      <xdr:nvPicPr>
        <xdr:cNvPr id="7" name="Bild 6" title="Blomteckni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4</xdr:col>
      <xdr:colOff>410132</xdr:colOff>
      <xdr:row>7</xdr:row>
      <xdr:rowOff>132421</xdr:rowOff>
    </xdr:to>
    <xdr:pic>
      <xdr:nvPicPr>
        <xdr:cNvPr id="7" name="Bild 6" title="Blomteckn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Bild 1" title="Fröik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306578</xdr:colOff>
      <xdr:row>8</xdr:row>
      <xdr:rowOff>442637</xdr:rowOff>
    </xdr:to>
    <xdr:pic>
      <xdr:nvPicPr>
        <xdr:cNvPr id="3" name="Bild 2" title="Blomkruksik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443569</xdr:colOff>
      <xdr:row>8</xdr:row>
      <xdr:rowOff>442637</xdr:rowOff>
    </xdr:to>
    <xdr:pic>
      <xdr:nvPicPr>
        <xdr:cNvPr id="5" name="Bild 4" title="Löviko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Bild 5" title="Vattendroppsiko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1</xdr:col>
      <xdr:colOff>1656336</xdr:colOff>
      <xdr:row>3</xdr:row>
      <xdr:rowOff>189655</xdr:rowOff>
    </xdr:to>
    <xdr:pic>
      <xdr:nvPicPr>
        <xdr:cNvPr id="2" name="Bild 1" title="Blomteckn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Bild 2" title="Verktygsik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620352</xdr:colOff>
      <xdr:row>6</xdr:row>
      <xdr:rowOff>193548</xdr:rowOff>
    </xdr:to>
    <xdr:pic>
      <xdr:nvPicPr>
        <xdr:cNvPr id="4" name="Bild 3" title="Verktygsik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126156</xdr:rowOff>
    </xdr:to>
    <xdr:pic>
      <xdr:nvPicPr>
        <xdr:cNvPr id="5" name="Bild 4" title="Blomteckni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151215</xdr:rowOff>
    </xdr:to>
    <xdr:pic>
      <xdr:nvPicPr>
        <xdr:cNvPr id="6" name="Bild 5" title="Verktygsiko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119465</xdr:rowOff>
    </xdr:to>
    <xdr:pic>
      <xdr:nvPicPr>
        <xdr:cNvPr id="7" name="Bild 6" title="Verktygsiko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Journal" displayName="PlantJournal" ref="B12:N18" totalsRowCount="1" dataDxfId="56">
  <autoFilter ref="B12:N17"/>
  <tableColumns count="13">
    <tableColumn id="20" name="id" totalsRowLabel="totalt" dataDxfId="55" totalsRowDxfId="54"/>
    <tableColumn id="1" name="namn" totalsRowFunction="custom" dataDxfId="53" totalsRowDxfId="52">
      <totalsRowFormula>"totalt antal växter: "&amp;SUBTOTAL(103,PlantJournal[namn])</totalsRowFormula>
    </tableColumn>
    <tableColumn id="2" name="skriv" dataDxfId="51" totalsRowDxfId="50"/>
    <tableColumn id="7" name="källa" dataDxfId="49" totalsRowDxfId="48"/>
    <tableColumn id="3" name="färg" dataDxfId="47" totalsRowDxfId="46"/>
    <tableColumn id="4" name="storlek" dataDxfId="45"/>
    <tableColumn id="13" name="kostnad" totalsRowFunction="sum" dataDxfId="44" totalsRowDxfId="43"/>
    <tableColumn id="5" name="planteringsdatum" dataDxfId="42" totalsRowDxfId="41"/>
    <tableColumn id="6" name="plats" dataDxfId="40" totalsRowDxfId="39"/>
    <tableColumn id="17" name="jord" dataDxfId="38" totalsRowDxfId="37"/>
    <tableColumn id="9" name="gödning" dataDxfId="36" totalsRowDxfId="35"/>
    <tableColumn id="18" name="schema" dataDxfId="34" totalsRowDxfId="33"/>
    <tableColumn id="14" name="anteckningar" dataDxfId="32" totalsRowDxfId="31"/>
  </tableColumns>
  <tableStyleInfo name="Trädgårdsjournal: Standardtabell" showFirstColumn="0" showLastColumn="0" showRowStripes="1" showColumnStripes="0"/>
  <extLst>
    <ext xmlns:x14="http://schemas.microsoft.com/office/spreadsheetml/2009/9/main" uri="{504A1905-F514-4f6f-8877-14C23A59335A}">
      <x14:table altText="Växtlager" altTextSummary="Lista med växter och information för varje växt, såsom namn, typ, källa, färg, storlek, kostnad, planteringsdatum, plats, jord, gödning, gödnings- och vattningsschema och anteckningar."/>
    </ext>
  </extLst>
</table>
</file>

<file path=xl/tables/table2.xml><?xml version="1.0" encoding="utf-8"?>
<table xmlns="http://schemas.openxmlformats.org/spreadsheetml/2006/main" id="3" name="SeedStartingLog" displayName="SeedStartingLog" ref="B12:K18" totalsRowCount="1" dataDxfId="30">
  <autoFilter ref="B12:K17"/>
  <tableColumns count="10">
    <tableColumn id="20" name="id" totalsRowLabel="totals" dataDxfId="29" totalsRowDxfId="28"/>
    <tableColumn id="2" name="låda nr." dataDxfId="27" totalsRowDxfId="26"/>
    <tableColumn id="1" name="skriv" totalsRowFunction="custom" dataDxfId="25" totalsRowDxfId="24">
      <totalsRowFormula>"totalt antal frötyper: "&amp;SUBTOTAL(103,SeedStartingLog[skriv])</totalsRowFormula>
    </tableColumn>
    <tableColumn id="7" name="källa" dataDxfId="23" totalsRowDxfId="22"/>
    <tableColumn id="11" name="groddning" dataDxfId="21" totalsRowDxfId="20"/>
    <tableColumn id="10" name="tillväxt" dataDxfId="19" totalsRowDxfId="18"/>
    <tableColumn id="8" name="frön totalt" totalsRowFunction="sum" dataDxfId="17" totalsRowDxfId="16"/>
    <tableColumn id="13" name="sådatum" dataDxfId="15" totalsRowDxfId="14">
      <calculatedColumnFormula>IFERROR(IF(SUM(SeedStartingLog[[#This Row],[groddning]:[tillväxt]])&gt;0,IF(TransplantDate&lt;&gt;"",TransplantDate-(SeedStartingLog[[#This Row],[groddning]]+SeedStartingLog[[#This Row],[tillväxt]])),""),"")</calculatedColumnFormula>
    </tableColumn>
    <tableColumn id="9" name="bevattning" dataDxfId="13" totalsRowDxfId="12"/>
    <tableColumn id="14" name="anteckningar" dataDxfId="11" totalsRowDxfId="10"/>
  </tableColumns>
  <tableStyleInfo name="Trädgårdsjournal: Standardtabell" showFirstColumn="0" showLastColumn="0" showRowStripes="1" showColumnStripes="0"/>
  <extLst>
    <ext xmlns:x14="http://schemas.microsoft.com/office/spreadsheetml/2009/9/main" uri="{504A1905-F514-4f6f-8877-14C23A59335A}">
      <x14:table altText="Frösättningsdata" altTextSummary="Lista med frödata såsom ID, lådnummer, typ, källa, groddning, tillväxt, totalt antal frön, sådatum, vattning och anteckningar. "/>
    </ext>
  </extLst>
</table>
</file>

<file path=xl/tables/table3.xml><?xml version="1.0" encoding="utf-8"?>
<table xmlns="http://schemas.openxmlformats.org/spreadsheetml/2006/main" id="2" name="TaskList" displayName="TaskList" ref="B10:E15" totalsRowShown="0" headerRowDxfId="5" dataDxfId="4">
  <tableColumns count="4">
    <tableColumn id="2" name="uppgift" dataDxfId="3"/>
    <tableColumn id="6" name="slutdatum" dataDxfId="2"/>
    <tableColumn id="4" name="% klar" dataDxfId="1"/>
    <tableColumn id="1" name="klar?" dataDxfId="0">
      <calculatedColumnFormula>IF(TaskList[[#This Row],[% klar]]=1,1,IF(ISBLANK(TaskList[[#This Row],[slutdatum]]),2,IF(TODAY()&gt;TaskList[[#This Row],[slutdatum]],3,2)))</calculatedColumnFormula>
    </tableColumn>
  </tableColumns>
  <tableStyleInfo name="Trädgårdsjournal: Standardtabell" showFirstColumn="0" showLastColumn="0" showRowStripes="1" showColumnStripes="0"/>
  <extLst>
    <ext xmlns:x14="http://schemas.microsoft.com/office/spreadsheetml/2009/9/main" uri="{504A1905-F514-4f6f-8877-14C23A59335A}">
      <x14:table altText="Uppgiftslista" altTextSummary="Lista med uppgifter, slutdatum, % klart och klara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0"/>
  <sheetViews>
    <sheetView showGridLines="0" tabSelected="1" zoomScale="90" zoomScaleNormal="90" workbookViewId="0"/>
  </sheetViews>
  <sheetFormatPr defaultRowHeight="32.25" customHeight="1" x14ac:dyDescent="0.2"/>
  <cols>
    <col min="1" max="1" width="1.28515625" customWidth="1"/>
    <col min="2" max="2" width="7.7109375" customWidth="1"/>
    <col min="3" max="3" width="23.85546875" style="82" customWidth="1"/>
    <col min="4" max="4" width="14.28515625" style="82" customWidth="1"/>
    <col min="5" max="5" width="18.7109375" style="85" customWidth="1"/>
    <col min="6" max="6" width="12.140625" style="82" customWidth="1"/>
    <col min="7" max="7" width="13.28515625" customWidth="1"/>
    <col min="8" max="8" width="10.7109375" bestFit="1" customWidth="1"/>
    <col min="9" max="9" width="21.42578125" style="21" customWidth="1"/>
    <col min="10" max="10" width="15.42578125" style="82" customWidth="1"/>
    <col min="11" max="11" width="13.85546875" style="82" customWidth="1"/>
    <col min="12" max="12" width="12.42578125" style="82" customWidth="1"/>
    <col min="13" max="13" width="28" style="53" customWidth="1"/>
    <col min="14" max="14" width="24.42578125" style="53" customWidth="1"/>
  </cols>
  <sheetData>
    <row r="1" spans="2:14" ht="12" x14ac:dyDescent="0.2">
      <c r="C1" s="86"/>
      <c r="D1" s="86"/>
      <c r="E1" s="87"/>
      <c r="F1" s="86"/>
      <c r="G1" s="86"/>
      <c r="H1" s="86"/>
      <c r="J1" s="86"/>
      <c r="K1" s="86"/>
      <c r="L1" s="86"/>
      <c r="M1" s="56"/>
      <c r="N1" s="56"/>
    </row>
    <row r="2" spans="2:14" ht="46.5" x14ac:dyDescent="0.7">
      <c r="C2" s="88" t="s">
        <v>5</v>
      </c>
      <c r="D2" s="86"/>
      <c r="E2" s="87"/>
      <c r="F2" s="86"/>
      <c r="G2" s="86"/>
      <c r="H2" s="86"/>
      <c r="J2" s="86"/>
      <c r="K2" s="86"/>
      <c r="L2" s="86"/>
      <c r="M2" s="56"/>
      <c r="N2" s="56"/>
    </row>
    <row r="3" spans="2:14" ht="15" customHeight="1" x14ac:dyDescent="0.2">
      <c r="C3" s="86"/>
      <c r="D3" s="86"/>
      <c r="E3" s="87"/>
      <c r="F3" s="86"/>
      <c r="G3" s="86"/>
      <c r="H3" s="86"/>
      <c r="J3" s="86"/>
      <c r="K3" s="86"/>
      <c r="L3" s="86"/>
      <c r="M3" s="56"/>
      <c r="N3" s="56"/>
    </row>
    <row r="4" spans="2:14" ht="12" x14ac:dyDescent="0.2">
      <c r="C4" s="86"/>
      <c r="D4" s="86"/>
      <c r="E4" s="87"/>
      <c r="F4" s="86"/>
      <c r="G4" s="86"/>
      <c r="H4" s="86"/>
      <c r="J4" s="86"/>
      <c r="K4" s="86"/>
      <c r="L4" s="86"/>
      <c r="M4" s="56"/>
      <c r="N4" s="56"/>
    </row>
    <row r="5" spans="2:14" ht="12" x14ac:dyDescent="0.2">
      <c r="C5" s="86"/>
      <c r="D5" s="86"/>
      <c r="E5" s="87"/>
      <c r="F5" s="86"/>
      <c r="G5" s="86"/>
      <c r="H5" s="86"/>
      <c r="J5" s="86"/>
      <c r="K5" s="86"/>
      <c r="L5" s="86"/>
      <c r="M5" s="56"/>
      <c r="N5" s="56"/>
    </row>
    <row r="6" spans="2:14" ht="12" x14ac:dyDescent="0.2">
      <c r="C6" s="86"/>
      <c r="D6" s="86"/>
      <c r="E6" s="87"/>
      <c r="F6" s="86"/>
      <c r="G6" s="86"/>
      <c r="H6" s="86"/>
      <c r="J6" s="86"/>
      <c r="K6" s="86"/>
      <c r="L6" s="86"/>
      <c r="M6" s="56"/>
      <c r="N6" s="56"/>
    </row>
    <row r="7" spans="2:14" ht="12" x14ac:dyDescent="0.2">
      <c r="C7" s="86"/>
      <c r="D7" s="86"/>
      <c r="E7" s="87"/>
      <c r="F7" s="86"/>
      <c r="G7" s="86"/>
      <c r="H7" s="86"/>
      <c r="J7" s="86"/>
      <c r="K7" s="86"/>
      <c r="L7" s="86"/>
      <c r="M7" s="56"/>
      <c r="N7" s="56"/>
    </row>
    <row r="8" spans="2:14" ht="12" x14ac:dyDescent="0.2">
      <c r="C8" s="86"/>
      <c r="D8" s="86"/>
      <c r="E8" s="87"/>
      <c r="F8" s="86"/>
      <c r="G8" s="86"/>
      <c r="H8" s="86"/>
      <c r="J8" s="86"/>
      <c r="K8" s="86"/>
      <c r="L8" s="86"/>
      <c r="M8" s="56"/>
      <c r="N8" s="56"/>
    </row>
    <row r="9" spans="2:14" ht="39.75" customHeight="1" x14ac:dyDescent="0.2">
      <c r="C9" s="86"/>
      <c r="D9" s="86"/>
      <c r="E9" s="87"/>
      <c r="F9" s="86"/>
      <c r="G9" s="86"/>
      <c r="H9" s="86"/>
      <c r="J9" s="86"/>
      <c r="K9" s="86"/>
      <c r="L9" s="86"/>
      <c r="M9" s="56"/>
      <c r="N9" s="56"/>
    </row>
    <row r="10" spans="2:14" ht="15.75" customHeight="1" x14ac:dyDescent="0.25">
      <c r="C10" s="89" t="s">
        <v>6</v>
      </c>
      <c r="D10" s="90"/>
      <c r="E10" s="87"/>
      <c r="F10" s="86"/>
      <c r="G10" s="86"/>
      <c r="H10" s="86"/>
      <c r="I10" s="121" t="s">
        <v>58</v>
      </c>
      <c r="J10" s="86"/>
      <c r="K10" s="86"/>
      <c r="L10" s="91" t="s">
        <v>69</v>
      </c>
      <c r="M10" s="57"/>
      <c r="N10" s="56"/>
    </row>
    <row r="11" spans="2:14" ht="12" customHeight="1" x14ac:dyDescent="0.2">
      <c r="B11" s="14"/>
      <c r="C11" s="92"/>
      <c r="D11" s="93"/>
      <c r="E11" s="94"/>
      <c r="F11" s="93"/>
      <c r="G11" s="93"/>
      <c r="H11" s="93"/>
      <c r="I11" s="95"/>
      <c r="J11" s="95"/>
      <c r="K11" s="95"/>
      <c r="L11" s="96"/>
      <c r="M11" s="58"/>
      <c r="N11" s="59"/>
    </row>
    <row r="12" spans="2:14" ht="24.75" customHeight="1" x14ac:dyDescent="0.2">
      <c r="B12" s="42" t="s">
        <v>0</v>
      </c>
      <c r="C12" s="97" t="s">
        <v>7</v>
      </c>
      <c r="D12" s="98" t="s">
        <v>8</v>
      </c>
      <c r="E12" s="98" t="s">
        <v>9</v>
      </c>
      <c r="F12" s="98" t="s">
        <v>10</v>
      </c>
      <c r="G12" s="98" t="s">
        <v>11</v>
      </c>
      <c r="H12" s="98" t="s">
        <v>12</v>
      </c>
      <c r="I12" s="99" t="s">
        <v>13</v>
      </c>
      <c r="J12" s="99" t="s">
        <v>14</v>
      </c>
      <c r="K12" s="99" t="s">
        <v>15</v>
      </c>
      <c r="L12" s="100" t="s">
        <v>16</v>
      </c>
      <c r="M12" s="55" t="s">
        <v>17</v>
      </c>
      <c r="N12" s="55" t="s">
        <v>18</v>
      </c>
    </row>
    <row r="13" spans="2:14" ht="32.25" customHeight="1" x14ac:dyDescent="0.2">
      <c r="B13" s="41" t="s">
        <v>1</v>
      </c>
      <c r="C13" s="75" t="s">
        <v>19</v>
      </c>
      <c r="D13" s="75" t="s">
        <v>20</v>
      </c>
      <c r="E13" s="76" t="s">
        <v>21</v>
      </c>
      <c r="F13" s="75" t="s">
        <v>22</v>
      </c>
      <c r="G13" s="75" t="s">
        <v>23</v>
      </c>
      <c r="H13" s="127">
        <v>10</v>
      </c>
      <c r="I13" s="37" t="s">
        <v>24</v>
      </c>
      <c r="J13" s="77" t="s">
        <v>25</v>
      </c>
      <c r="K13" s="116" t="s">
        <v>26</v>
      </c>
      <c r="L13" s="115" t="s">
        <v>2</v>
      </c>
      <c r="M13" s="54" t="s">
        <v>27</v>
      </c>
      <c r="N13" s="54"/>
    </row>
    <row r="14" spans="2:14" ht="32.25" customHeight="1" x14ac:dyDescent="0.2">
      <c r="B14" s="41"/>
      <c r="C14" s="75"/>
      <c r="D14" s="75"/>
      <c r="E14" s="76"/>
      <c r="F14" s="75"/>
      <c r="G14" s="75"/>
      <c r="H14" s="127"/>
      <c r="I14" s="37"/>
      <c r="J14" s="77"/>
      <c r="K14" s="116"/>
      <c r="L14" s="115"/>
      <c r="M14" s="54"/>
      <c r="N14" s="54"/>
    </row>
    <row r="15" spans="2:14" s="15" customFormat="1" ht="32.25" customHeight="1" x14ac:dyDescent="0.2">
      <c r="B15" s="41"/>
      <c r="C15" s="75"/>
      <c r="D15" s="75"/>
      <c r="E15" s="76"/>
      <c r="F15" s="75"/>
      <c r="G15" s="75"/>
      <c r="H15" s="127"/>
      <c r="I15" s="37"/>
      <c r="J15" s="77"/>
      <c r="K15" s="116"/>
      <c r="L15" s="115"/>
      <c r="M15" s="54"/>
      <c r="N15" s="54"/>
    </row>
    <row r="16" spans="2:14" ht="32.25" customHeight="1" x14ac:dyDescent="0.2">
      <c r="B16" s="41"/>
      <c r="C16" s="75"/>
      <c r="D16" s="75"/>
      <c r="E16" s="76"/>
      <c r="F16" s="75"/>
      <c r="G16" s="75"/>
      <c r="H16" s="127"/>
      <c r="I16" s="37"/>
      <c r="J16" s="77"/>
      <c r="K16" s="116"/>
      <c r="L16" s="115"/>
      <c r="M16" s="54"/>
      <c r="N16" s="54"/>
    </row>
    <row r="17" spans="2:14" ht="32.25" customHeight="1" x14ac:dyDescent="0.2">
      <c r="B17" s="41"/>
      <c r="C17" s="75"/>
      <c r="D17" s="75"/>
      <c r="E17" s="76"/>
      <c r="F17" s="75"/>
      <c r="G17" s="75"/>
      <c r="H17" s="127"/>
      <c r="I17" s="37"/>
      <c r="J17" s="77"/>
      <c r="K17" s="116"/>
      <c r="L17" s="115"/>
      <c r="M17" s="54"/>
      <c r="N17" s="54"/>
    </row>
    <row r="18" spans="2:14" ht="32.25" customHeight="1" x14ac:dyDescent="0.2">
      <c r="B18" s="126" t="s">
        <v>28</v>
      </c>
      <c r="C18" s="125" t="str">
        <f>"totalt antal växter: "&amp;SUBTOTAL(103,PlantJournal[namn])</f>
        <v>totalt antal växter: 1</v>
      </c>
      <c r="H18" s="128">
        <f>SUBTOTAL(109,PlantJournal[kostnad])</f>
        <v>10</v>
      </c>
      <c r="L18" s="123"/>
    </row>
    <row r="19" spans="2:14" ht="32.25" customHeight="1" x14ac:dyDescent="0.2">
      <c r="L19" s="123"/>
    </row>
    <row r="20" spans="2:14" ht="32.25" customHeight="1" x14ac:dyDescent="0.2">
      <c r="L20" s="123"/>
    </row>
    <row r="21" spans="2:14" ht="32.25" customHeight="1" x14ac:dyDescent="0.2">
      <c r="L21" s="123"/>
    </row>
    <row r="22" spans="2:14" ht="32.25" customHeight="1" x14ac:dyDescent="0.2">
      <c r="L22" s="123"/>
    </row>
    <row r="23" spans="2:14" ht="32.25" customHeight="1" x14ac:dyDescent="0.2">
      <c r="L23" s="123"/>
    </row>
    <row r="24" spans="2:14" ht="32.25" customHeight="1" x14ac:dyDescent="0.2">
      <c r="L24" s="123"/>
    </row>
    <row r="25" spans="2:14" ht="32.25" customHeight="1" x14ac:dyDescent="0.2">
      <c r="L25" s="123"/>
    </row>
    <row r="26" spans="2:14" ht="32.25" customHeight="1" x14ac:dyDescent="0.2">
      <c r="L26" s="123"/>
    </row>
    <row r="27" spans="2:14" ht="32.25" customHeight="1" x14ac:dyDescent="0.2">
      <c r="L27" s="123"/>
    </row>
    <row r="28" spans="2:14" ht="32.25" customHeight="1" x14ac:dyDescent="0.2">
      <c r="L28" s="123"/>
    </row>
    <row r="29" spans="2:14" ht="32.25" customHeight="1" x14ac:dyDescent="0.2">
      <c r="L29" s="123"/>
    </row>
    <row r="30" spans="2:14" ht="32.25" customHeight="1" x14ac:dyDescent="0.2">
      <c r="L30" s="123"/>
    </row>
    <row r="31" spans="2:14" ht="32.25" customHeight="1" x14ac:dyDescent="0.2">
      <c r="L31" s="123"/>
    </row>
    <row r="32" spans="2:14" ht="32.25" customHeight="1" x14ac:dyDescent="0.2">
      <c r="L32" s="123"/>
    </row>
    <row r="33" spans="12:12" ht="32.25" customHeight="1" x14ac:dyDescent="0.2">
      <c r="L33" s="123"/>
    </row>
    <row r="34" spans="12:12" ht="32.25" customHeight="1" x14ac:dyDescent="0.2">
      <c r="L34" s="123"/>
    </row>
    <row r="35" spans="12:12" ht="32.25" customHeight="1" x14ac:dyDescent="0.2">
      <c r="L35" s="123"/>
    </row>
    <row r="36" spans="12:12" ht="32.25" customHeight="1" x14ac:dyDescent="0.2">
      <c r="L36" s="123"/>
    </row>
    <row r="37" spans="12:12" ht="32.25" customHeight="1" x14ac:dyDescent="0.2">
      <c r="L37" s="123"/>
    </row>
    <row r="38" spans="12:12" ht="32.25" customHeight="1" x14ac:dyDescent="0.2">
      <c r="L38" s="123"/>
    </row>
    <row r="39" spans="12:12" ht="32.25" customHeight="1" x14ac:dyDescent="0.2">
      <c r="L39" s="123"/>
    </row>
    <row r="40" spans="12:12" ht="32.25" customHeight="1" x14ac:dyDescent="0.2">
      <c r="L40" s="123"/>
    </row>
    <row r="41" spans="12:12" ht="32.25" customHeight="1" x14ac:dyDescent="0.2">
      <c r="L41" s="123"/>
    </row>
    <row r="42" spans="12:12" ht="32.25" customHeight="1" x14ac:dyDescent="0.2">
      <c r="L42" s="123"/>
    </row>
    <row r="43" spans="12:12" ht="32.25" customHeight="1" x14ac:dyDescent="0.2">
      <c r="L43" s="123"/>
    </row>
    <row r="44" spans="12:12" ht="32.25" customHeight="1" x14ac:dyDescent="0.2">
      <c r="L44" s="123"/>
    </row>
    <row r="45" spans="12:12" ht="32.25" customHeight="1" x14ac:dyDescent="0.2">
      <c r="L45" s="123"/>
    </row>
    <row r="46" spans="12:12" ht="32.25" customHeight="1" x14ac:dyDescent="0.2">
      <c r="L46" s="123"/>
    </row>
    <row r="47" spans="12:12" ht="32.25" customHeight="1" x14ac:dyDescent="0.2">
      <c r="L47" s="123"/>
    </row>
    <row r="48" spans="12:12" ht="32.25" customHeight="1" x14ac:dyDescent="0.2">
      <c r="L48" s="123"/>
    </row>
    <row r="49" spans="12:12" ht="32.25" customHeight="1" x14ac:dyDescent="0.2">
      <c r="L49" s="123"/>
    </row>
    <row r="50" spans="12:12" ht="32.25" customHeight="1" x14ac:dyDescent="0.2">
      <c r="L50" s="123"/>
    </row>
    <row r="51" spans="12:12" ht="32.25" customHeight="1" x14ac:dyDescent="0.2">
      <c r="L51" s="123"/>
    </row>
    <row r="52" spans="12:12" ht="32.25" customHeight="1" x14ac:dyDescent="0.2">
      <c r="L52" s="123"/>
    </row>
    <row r="53" spans="12:12" ht="32.25" customHeight="1" x14ac:dyDescent="0.2">
      <c r="L53" s="123"/>
    </row>
    <row r="54" spans="12:12" ht="32.25" customHeight="1" x14ac:dyDescent="0.2">
      <c r="L54" s="123"/>
    </row>
    <row r="55" spans="12:12" ht="32.25" customHeight="1" x14ac:dyDescent="0.2">
      <c r="L55" s="123"/>
    </row>
    <row r="56" spans="12:12" ht="32.25" customHeight="1" x14ac:dyDescent="0.2">
      <c r="L56" s="123"/>
    </row>
    <row r="57" spans="12:12" ht="32.25" customHeight="1" x14ac:dyDescent="0.2">
      <c r="L57" s="123"/>
    </row>
    <row r="58" spans="12:12" ht="32.25" customHeight="1" x14ac:dyDescent="0.2">
      <c r="L58" s="123"/>
    </row>
    <row r="59" spans="12:12" ht="32.25" customHeight="1" x14ac:dyDescent="0.2">
      <c r="L59" s="123"/>
    </row>
    <row r="60" spans="12:12" ht="32.25" customHeight="1" x14ac:dyDescent="0.2">
      <c r="L60" s="123"/>
    </row>
    <row r="61" spans="12:12" ht="32.25" customHeight="1" x14ac:dyDescent="0.2">
      <c r="L61" s="123"/>
    </row>
    <row r="62" spans="12:12" ht="32.25" customHeight="1" x14ac:dyDescent="0.2">
      <c r="L62" s="123"/>
    </row>
    <row r="63" spans="12:12" ht="32.25" customHeight="1" x14ac:dyDescent="0.2">
      <c r="L63" s="123"/>
    </row>
    <row r="64" spans="12:12" ht="32.25" customHeight="1" x14ac:dyDescent="0.2">
      <c r="L64" s="123"/>
    </row>
    <row r="65" spans="12:12" ht="32.25" customHeight="1" x14ac:dyDescent="0.2">
      <c r="L65" s="123"/>
    </row>
    <row r="66" spans="12:12" ht="32.25" customHeight="1" x14ac:dyDescent="0.2">
      <c r="L66" s="123"/>
    </row>
    <row r="67" spans="12:12" ht="32.25" customHeight="1" x14ac:dyDescent="0.2">
      <c r="L67" s="123"/>
    </row>
    <row r="68" spans="12:12" ht="32.25" customHeight="1" x14ac:dyDescent="0.2">
      <c r="L68" s="123"/>
    </row>
    <row r="69" spans="12:12" ht="32.25" customHeight="1" x14ac:dyDescent="0.2">
      <c r="L69" s="123"/>
    </row>
    <row r="70" spans="12:12" ht="32.25" customHeight="1" x14ac:dyDescent="0.2">
      <c r="L70" s="123"/>
    </row>
    <row r="71" spans="12:12" ht="32.25" customHeight="1" x14ac:dyDescent="0.2">
      <c r="L71" s="123"/>
    </row>
    <row r="72" spans="12:12" ht="32.25" customHeight="1" x14ac:dyDescent="0.2">
      <c r="L72" s="123"/>
    </row>
    <row r="73" spans="12:12" ht="32.25" customHeight="1" x14ac:dyDescent="0.2">
      <c r="L73" s="123"/>
    </row>
    <row r="74" spans="12:12" ht="32.25" customHeight="1" x14ac:dyDescent="0.2">
      <c r="L74" s="123"/>
    </row>
    <row r="75" spans="12:12" ht="32.25" customHeight="1" x14ac:dyDescent="0.2">
      <c r="L75" s="123"/>
    </row>
    <row r="76" spans="12:12" ht="32.25" customHeight="1" x14ac:dyDescent="0.2">
      <c r="L76" s="123"/>
    </row>
    <row r="77" spans="12:12" ht="32.25" customHeight="1" x14ac:dyDescent="0.2">
      <c r="L77" s="123"/>
    </row>
    <row r="78" spans="12:12" ht="32.25" customHeight="1" x14ac:dyDescent="0.2">
      <c r="L78" s="123"/>
    </row>
    <row r="79" spans="12:12" ht="32.25" customHeight="1" x14ac:dyDescent="0.2">
      <c r="L79" s="123"/>
    </row>
    <row r="80" spans="12:12" ht="32.25" customHeight="1" x14ac:dyDescent="0.2">
      <c r="L80" s="123"/>
    </row>
    <row r="81" spans="12:12" ht="32.25" customHeight="1" x14ac:dyDescent="0.2">
      <c r="L81" s="123"/>
    </row>
    <row r="82" spans="12:12" ht="32.25" customHeight="1" x14ac:dyDescent="0.2">
      <c r="L82" s="123"/>
    </row>
    <row r="83" spans="12:12" ht="32.25" customHeight="1" x14ac:dyDescent="0.2">
      <c r="L83" s="123"/>
    </row>
    <row r="84" spans="12:12" ht="32.25" customHeight="1" x14ac:dyDescent="0.2">
      <c r="L84" s="123"/>
    </row>
    <row r="85" spans="12:12" ht="32.25" customHeight="1" x14ac:dyDescent="0.2">
      <c r="L85" s="123"/>
    </row>
    <row r="86" spans="12:12" ht="32.25" customHeight="1" x14ac:dyDescent="0.2">
      <c r="L86" s="123"/>
    </row>
    <row r="87" spans="12:12" ht="32.25" customHeight="1" x14ac:dyDescent="0.2">
      <c r="L87" s="123"/>
    </row>
    <row r="88" spans="12:12" ht="32.25" customHeight="1" x14ac:dyDescent="0.2">
      <c r="L88" s="123"/>
    </row>
    <row r="89" spans="12:12" ht="32.25" customHeight="1" x14ac:dyDescent="0.2">
      <c r="L89" s="123"/>
    </row>
    <row r="90" spans="12:12" ht="32.25" customHeight="1" x14ac:dyDescent="0.2">
      <c r="L90" s="123"/>
    </row>
  </sheetData>
  <dataValidations count="1">
    <dataValidation type="list" allowBlank="1" sqref="D13:D17">
      <formula1>"Flerårig, Varje halvår,Årligen"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customWidth="1"/>
    <col min="2" max="2" width="7.85546875" customWidth="1"/>
    <col min="3" max="3" width="11.7109375" customWidth="1"/>
    <col min="4" max="4" width="24.42578125" style="82" customWidth="1"/>
    <col min="5" max="5" width="17.42578125" style="85" customWidth="1"/>
    <col min="6" max="6" width="17.5703125" customWidth="1"/>
    <col min="7" max="7" width="18.28515625" customWidth="1"/>
    <col min="8" max="8" width="18.7109375" customWidth="1"/>
    <col min="9" max="9" width="17.140625" style="21" customWidth="1"/>
    <col min="10" max="10" width="32" style="53" customWidth="1"/>
    <col min="11" max="11" width="25.42578125" style="53" customWidth="1"/>
    <col min="12" max="12" width="28.7109375" customWidth="1"/>
    <col min="13" max="14" width="18.140625" customWidth="1"/>
    <col min="15" max="15" width="23" customWidth="1"/>
    <col min="16" max="16" width="22.7109375" customWidth="1"/>
  </cols>
  <sheetData>
    <row r="1" spans="2:11" ht="12" x14ac:dyDescent="0.2">
      <c r="D1" s="86"/>
      <c r="E1" s="87"/>
      <c r="J1" s="56"/>
      <c r="K1" s="56"/>
    </row>
    <row r="2" spans="2:11" ht="62.25" customHeight="1" x14ac:dyDescent="0.7">
      <c r="D2" s="136" t="s">
        <v>53</v>
      </c>
      <c r="E2" s="87"/>
      <c r="H2" s="1"/>
      <c r="I2" s="119"/>
      <c r="J2" s="118" t="s">
        <v>55</v>
      </c>
      <c r="K2" s="65"/>
    </row>
    <row r="3" spans="2:11" ht="15" customHeight="1" x14ac:dyDescent="0.2">
      <c r="D3" s="137" t="s">
        <v>54</v>
      </c>
      <c r="E3" s="101"/>
      <c r="G3" s="117"/>
      <c r="H3" s="117" t="s">
        <v>24</v>
      </c>
      <c r="J3" s="64"/>
      <c r="K3" s="64"/>
    </row>
    <row r="4" spans="2:11" ht="12" x14ac:dyDescent="0.2">
      <c r="D4" s="102"/>
      <c r="E4" s="87"/>
      <c r="J4" s="64"/>
      <c r="K4" s="64"/>
    </row>
    <row r="5" spans="2:11" ht="12" x14ac:dyDescent="0.2">
      <c r="D5" s="86"/>
      <c r="E5" s="87"/>
      <c r="J5" s="56"/>
      <c r="K5" s="56"/>
    </row>
    <row r="6" spans="2:11" ht="12" x14ac:dyDescent="0.2">
      <c r="D6" s="86"/>
      <c r="E6" s="87"/>
      <c r="J6" s="56"/>
      <c r="K6" s="56"/>
    </row>
    <row r="7" spans="2:11" ht="12" x14ac:dyDescent="0.2">
      <c r="D7" s="86"/>
      <c r="E7" s="87"/>
      <c r="J7" s="56"/>
      <c r="K7" s="56"/>
    </row>
    <row r="8" spans="2:11" ht="12" x14ac:dyDescent="0.2">
      <c r="D8" s="86"/>
      <c r="E8" s="87"/>
      <c r="J8" s="56"/>
      <c r="K8" s="56"/>
    </row>
    <row r="9" spans="2:11" s="11" customFormat="1" ht="39.75" customHeight="1" x14ac:dyDescent="0.2">
      <c r="D9" s="103"/>
      <c r="E9" s="103"/>
      <c r="H9" s="12"/>
      <c r="I9" s="120"/>
      <c r="J9" s="60"/>
      <c r="K9" s="60"/>
    </row>
    <row r="10" spans="2:11" ht="15.75" customHeight="1" x14ac:dyDescent="0.25">
      <c r="C10" s="38" t="s">
        <v>56</v>
      </c>
      <c r="D10" s="86"/>
      <c r="E10" s="87"/>
      <c r="F10" s="44" t="s">
        <v>57</v>
      </c>
      <c r="H10" s="40" t="s">
        <v>58</v>
      </c>
      <c r="J10" s="61" t="s">
        <v>59</v>
      </c>
      <c r="K10" s="56"/>
    </row>
    <row r="11" spans="2:11" ht="12" customHeight="1" x14ac:dyDescent="0.2">
      <c r="B11" s="14"/>
      <c r="C11" s="43"/>
      <c r="D11" s="93"/>
      <c r="E11" s="94"/>
      <c r="F11" s="45"/>
      <c r="G11" s="25"/>
      <c r="H11" s="47"/>
      <c r="I11" s="47"/>
      <c r="J11" s="62"/>
      <c r="K11" s="59"/>
    </row>
    <row r="12" spans="2:11" ht="25.5" customHeight="1" x14ac:dyDescent="0.2">
      <c r="B12" s="42" t="s">
        <v>0</v>
      </c>
      <c r="C12" s="39" t="s">
        <v>60</v>
      </c>
      <c r="D12" s="104" t="s">
        <v>8</v>
      </c>
      <c r="E12" s="104" t="s">
        <v>9</v>
      </c>
      <c r="F12" s="46" t="s">
        <v>61</v>
      </c>
      <c r="G12" s="35" t="s">
        <v>62</v>
      </c>
      <c r="H12" s="48" t="s">
        <v>63</v>
      </c>
      <c r="I12" s="48" t="s">
        <v>64</v>
      </c>
      <c r="J12" s="63" t="s">
        <v>65</v>
      </c>
      <c r="K12" s="55" t="s">
        <v>18</v>
      </c>
    </row>
    <row r="13" spans="2:11" ht="33" customHeight="1" x14ac:dyDescent="0.2">
      <c r="B13" s="42" t="s">
        <v>4</v>
      </c>
      <c r="C13" s="17">
        <v>1</v>
      </c>
      <c r="D13" s="78" t="s">
        <v>66</v>
      </c>
      <c r="E13" s="79" t="s">
        <v>67</v>
      </c>
      <c r="F13" s="33">
        <v>8</v>
      </c>
      <c r="G13" s="33">
        <v>49</v>
      </c>
      <c r="H13" s="34">
        <v>10</v>
      </c>
      <c r="I13" s="24" t="str">
        <f>IFERROR(IF(SUM(SeedStartingLog[[#This Row],[groddning]:[tillväxt]])&gt;0,IF(TransplantDate&lt;&gt;"",TransplantDate-(SeedStartingLog[[#This Row],[groddning]]+SeedStartingLog[[#This Row],[tillväxt]])),""),"")</f>
        <v/>
      </c>
      <c r="J13" s="32" t="s">
        <v>68</v>
      </c>
      <c r="K13" s="32"/>
    </row>
    <row r="14" spans="2:11" ht="33" customHeight="1" x14ac:dyDescent="0.2">
      <c r="B14" s="42"/>
      <c r="C14" s="17"/>
      <c r="D14" s="78"/>
      <c r="E14" s="79"/>
      <c r="F14" s="33"/>
      <c r="G14" s="33"/>
      <c r="H14" s="34"/>
      <c r="I14" s="24" t="str">
        <f>IFERROR(IF(SUM(SeedStartingLog[[#This Row],[groddning]:[tillväxt]])&gt;0,IF(TransplantDate&lt;&gt;"",TransplantDate-(SeedStartingLog[[#This Row],[groddning]]+SeedStartingLog[[#This Row],[tillväxt]])),""),"")</f>
        <v/>
      </c>
      <c r="J14" s="32"/>
      <c r="K14" s="32"/>
    </row>
    <row r="15" spans="2:11" ht="33" customHeight="1" x14ac:dyDescent="0.2">
      <c r="B15" s="42"/>
      <c r="C15" s="17"/>
      <c r="D15" s="78"/>
      <c r="E15" s="79"/>
      <c r="F15" s="33"/>
      <c r="G15" s="33"/>
      <c r="H15" s="34"/>
      <c r="I15" s="24" t="str">
        <f>IFERROR(IF(SUM(SeedStartingLog[[#This Row],[groddning]:[tillväxt]])&gt;0,IF(TransplantDate&lt;&gt;"",TransplantDate-(SeedStartingLog[[#This Row],[groddning]]+SeedStartingLog[[#This Row],[tillväxt]])),""),"")</f>
        <v/>
      </c>
      <c r="J15" s="32"/>
      <c r="K15" s="32"/>
    </row>
    <row r="16" spans="2:11" ht="33" customHeight="1" x14ac:dyDescent="0.2">
      <c r="B16" s="42"/>
      <c r="C16" s="17"/>
      <c r="D16" s="78"/>
      <c r="E16" s="79"/>
      <c r="F16" s="33"/>
      <c r="G16" s="33"/>
      <c r="H16" s="34"/>
      <c r="I16" s="24" t="str">
        <f>IFERROR(IF(SUM(SeedStartingLog[[#This Row],[groddning]:[tillväxt]])&gt;0,IF(TransplantDate&lt;&gt;"",TransplantDate-(SeedStartingLog[[#This Row],[groddning]]+SeedStartingLog[[#This Row],[tillväxt]])),""),"")</f>
        <v/>
      </c>
      <c r="J16" s="32"/>
      <c r="K16" s="32"/>
    </row>
    <row r="17" spans="2:11" ht="33" customHeight="1" x14ac:dyDescent="0.2">
      <c r="B17" s="42"/>
      <c r="C17" s="17"/>
      <c r="D17" s="78"/>
      <c r="E17" s="79"/>
      <c r="F17" s="33"/>
      <c r="G17" s="33"/>
      <c r="H17" s="34"/>
      <c r="I17" s="24" t="str">
        <f>IFERROR(IF(SUM(SeedStartingLog[[#This Row],[groddning]:[tillväxt]])&gt;0,IF(TransplantDate&lt;&gt;"",TransplantDate-(SeedStartingLog[[#This Row],[groddning]]+SeedStartingLog[[#This Row],[tillväxt]])),""),"")</f>
        <v/>
      </c>
      <c r="J17" s="32"/>
      <c r="K17" s="32"/>
    </row>
    <row r="18" spans="2:11" ht="33" customHeight="1" x14ac:dyDescent="0.2">
      <c r="B18" s="126" t="s">
        <v>3</v>
      </c>
      <c r="C18" s="129"/>
      <c r="D18" s="130" t="str">
        <f>"totalt antal frötyper: "&amp;SUBTOTAL(103,SeedStartingLog[skriv])</f>
        <v>totalt antal frötyper: 1</v>
      </c>
      <c r="E18" s="131"/>
      <c r="F18" s="132"/>
      <c r="G18" s="132"/>
      <c r="H18" s="133">
        <f>SUBTOTAL(109,SeedStartingLog[frön totalt])</f>
        <v>10</v>
      </c>
      <c r="I18" s="134"/>
      <c r="K18" s="135"/>
    </row>
  </sheetData>
  <printOptions horizontalCentered="1"/>
  <pageMargins left="0.196850393700787" right="0.196850393700787" top="0.39370078740157499" bottom="0.39370078740157499" header="0.39370078740157499" footer="0.39370078740157499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7" customWidth="1"/>
    <col min="2" max="2" width="26.28515625" style="80" customWidth="1"/>
    <col min="3" max="3" width="16.42578125" style="66" customWidth="1"/>
    <col min="4" max="4" width="14.5703125" style="105" customWidth="1"/>
    <col min="5" max="5" width="10.7109375" style="7" customWidth="1"/>
    <col min="6" max="6" width="16.5703125" style="10" customWidth="1"/>
    <col min="7" max="7" width="40.42578125" style="10" customWidth="1"/>
    <col min="8" max="8" width="3.5703125" customWidth="1"/>
    <col min="9" max="15" width="10.5703125" style="10" customWidth="1"/>
    <col min="16" max="16384" width="10" style="10"/>
  </cols>
  <sheetData>
    <row r="1" spans="1:15" ht="12" customHeight="1" x14ac:dyDescent="0.2">
      <c r="B1" s="67"/>
      <c r="D1" s="67"/>
    </row>
    <row r="2" spans="1:15" ht="47.25" customHeight="1" x14ac:dyDescent="0.7">
      <c r="B2" s="67"/>
      <c r="C2" s="122" t="s">
        <v>34</v>
      </c>
      <c r="D2" s="67"/>
      <c r="G2" s="21"/>
      <c r="I2" s="146" t="s">
        <v>35</v>
      </c>
      <c r="J2" s="146"/>
      <c r="K2" s="146"/>
      <c r="L2" s="146"/>
      <c r="M2" s="146"/>
      <c r="N2" s="146"/>
      <c r="O2" s="146"/>
    </row>
    <row r="3" spans="1:15" ht="19.5" customHeight="1" x14ac:dyDescent="0.2">
      <c r="B3" s="67"/>
      <c r="D3" s="67"/>
      <c r="I3" s="146"/>
      <c r="J3" s="146"/>
      <c r="K3" s="146"/>
      <c r="L3" s="146"/>
      <c r="M3" s="146"/>
      <c r="N3" s="146"/>
      <c r="O3" s="146"/>
    </row>
    <row r="4" spans="1:15" ht="19.5" customHeight="1" x14ac:dyDescent="0.2">
      <c r="B4" s="67"/>
      <c r="D4" s="67"/>
    </row>
    <row r="5" spans="1:15" ht="19.5" customHeight="1" x14ac:dyDescent="0.2">
      <c r="B5" s="67"/>
      <c r="D5" s="67"/>
    </row>
    <row r="6" spans="1:15" ht="19.5" customHeight="1" x14ac:dyDescent="0.2">
      <c r="B6" s="67"/>
      <c r="D6" s="67"/>
    </row>
    <row r="7" spans="1:15" ht="19.5" customHeight="1" x14ac:dyDescent="0.2">
      <c r="B7" s="67"/>
      <c r="D7" s="67"/>
    </row>
    <row r="8" spans="1:15" s="7" customFormat="1" ht="15.75" customHeight="1" x14ac:dyDescent="0.25">
      <c r="B8" s="83" t="s">
        <v>36</v>
      </c>
      <c r="C8" s="66"/>
      <c r="D8" s="67"/>
      <c r="F8" s="40" t="s">
        <v>33</v>
      </c>
      <c r="G8" s="13"/>
      <c r="H8"/>
      <c r="I8" s="143" t="s">
        <v>70</v>
      </c>
      <c r="J8" s="143"/>
      <c r="K8" s="143"/>
      <c r="L8" s="143"/>
      <c r="M8" s="143"/>
      <c r="N8" s="142">
        <v>2014</v>
      </c>
      <c r="O8" s="142"/>
    </row>
    <row r="9" spans="1:15" s="7" customFormat="1" ht="14.25" customHeight="1" x14ac:dyDescent="0.2">
      <c r="B9" s="84"/>
      <c r="C9" s="110"/>
      <c r="D9" s="106"/>
      <c r="E9" s="27"/>
      <c r="F9" s="49"/>
      <c r="G9" s="23"/>
      <c r="H9"/>
      <c r="I9" s="143"/>
      <c r="J9" s="143"/>
      <c r="K9" s="143"/>
      <c r="L9" s="143"/>
      <c r="M9" s="143"/>
      <c r="N9" s="142"/>
      <c r="O9" s="142"/>
    </row>
    <row r="10" spans="1:15" s="9" customFormat="1" ht="26.25" customHeight="1" x14ac:dyDescent="0.25">
      <c r="A10" s="8"/>
      <c r="B10" s="68" t="s">
        <v>37</v>
      </c>
      <c r="C10" s="107" t="s">
        <v>38</v>
      </c>
      <c r="D10" s="107" t="s">
        <v>39</v>
      </c>
      <c r="E10" s="36" t="s">
        <v>40</v>
      </c>
      <c r="F10" s="49"/>
      <c r="G10" s="16"/>
      <c r="H10" s="22"/>
      <c r="I10" s="114" t="s">
        <v>46</v>
      </c>
      <c r="J10" s="18" t="s">
        <v>47</v>
      </c>
      <c r="K10" s="18" t="s">
        <v>48</v>
      </c>
      <c r="L10" s="18" t="s">
        <v>49</v>
      </c>
      <c r="M10" s="18" t="s">
        <v>50</v>
      </c>
      <c r="N10" s="18" t="s">
        <v>51</v>
      </c>
      <c r="O10" s="113" t="s">
        <v>52</v>
      </c>
    </row>
    <row r="11" spans="1:15" ht="25.5" customHeight="1" x14ac:dyDescent="0.2">
      <c r="B11" s="78" t="s">
        <v>41</v>
      </c>
      <c r="C11" s="28" t="s">
        <v>24</v>
      </c>
      <c r="D11" s="108">
        <v>1</v>
      </c>
      <c r="E11" s="29">
        <f ca="1">IF(TaskList[[#This Row],[% klar]]=1,1,IF(ISBLANK(TaskList[[#This Row],[slutdatum]]),2,IF(TODAY()&gt;TaskList[[#This Row],[slutdatum]],3,2)))</f>
        <v>1</v>
      </c>
      <c r="F11" s="140"/>
      <c r="G11" s="141"/>
      <c r="I11" s="144">
        <f>IF(DAY(DATE(CalendarYear,CalendarMonth,1)-WEEKDAY(DATE(CalendarYear,CalendarMonth,1),2))=1,DATE(CalendarYear,CalendarMonth,1)-WEEKDAY(DATE(CalendarYear,CalendarMonth,1),2)-6,DATE(CalendarYear,CalendarMonth,1)-WEEKDAY(DATE(CalendarYear,CalendarMonth,1),2)+1)</f>
        <v>41848</v>
      </c>
      <c r="J11" s="144">
        <f>IF(DAY(DATE(CalendarYear,CalendarMonth,1)-WEEKDAY(DATE(CalendarYear,CalendarMonth,1),2))=1,DATE(CalendarYear,CalendarMonth,1)-WEEKDAY(DATE(CalendarYear,CalendarMonth,1),2)-6,DATE(CalendarYear,CalendarMonth,1)-WEEKDAY(DATE(CalendarYear,CalendarMonth,1),2)+2)</f>
        <v>41849</v>
      </c>
      <c r="K11" s="144">
        <f>IF(DAY(DATE(CalendarYear,CalendarMonth,1)-WEEKDAY(DATE(CalendarYear,CalendarMonth,1),2))=1,DATE(CalendarYear,CalendarMonth,1)-WEEKDAY(DATE(CalendarYear,CalendarMonth,1),2)-6,DATE(CalendarYear,CalendarMonth,1)-WEEKDAY(DATE(CalendarYear,CalendarMonth,1),2)+3)</f>
        <v>41850</v>
      </c>
      <c r="L11" s="144">
        <f>IF(DAY(DATE(CalendarYear,CalendarMonth,1)-WEEKDAY(DATE(CalendarYear,CalendarMonth,1),2))=1,DATE(CalendarYear,CalendarMonth,1)-WEEKDAY(DATE(CalendarYear,CalendarMonth,1),2)-6,DATE(CalendarYear,CalendarMonth,1)-WEEKDAY(DATE(CalendarYear,CalendarMonth,1),2)+4)</f>
        <v>41851</v>
      </c>
      <c r="M11" s="144">
        <f>IF(DAY(DATE(CalendarYear,CalendarMonth,1)-WEEKDAY(DATE(CalendarYear,CalendarMonth,1),2))=1,DATE(CalendarYear,CalendarMonth,1)-WEEKDAY(DATE(CalendarYear,CalendarMonth,1),2)-6,DATE(CalendarYear,CalendarMonth,1)-WEEKDAY(DATE(CalendarYear,CalendarMonth,1),2)+5)</f>
        <v>41852</v>
      </c>
      <c r="N11" s="144">
        <f>IF(DAY(DATE(CalendarYear,CalendarMonth,1)-WEEKDAY(DATE(CalendarYear,CalendarMonth,1),2))=1,DATE(CalendarYear,CalendarMonth,1)-WEEKDAY(DATE(CalendarYear,CalendarMonth,1),2)-6,DATE(CalendarYear,CalendarMonth,1)-WEEKDAY(DATE(CalendarYear,CalendarMonth,1),2)+6)</f>
        <v>41853</v>
      </c>
      <c r="O11" s="144">
        <f>IF(DAY(DATE(CalendarYear,CalendarMonth,1)-WEEKDAY(DATE(CalendarYear,CalendarMonth,1),2))=1,DATE(CalendarYear,CalendarMonth,1)-WEEKDAY(DATE(CalendarYear,CalendarMonth,1),2)-6,DATE(CalendarYear,CalendarMonth,1)-WEEKDAY(DATE(CalendarYear,CalendarMonth,1),2)+7)</f>
        <v>41854</v>
      </c>
    </row>
    <row r="12" spans="1:15" ht="25.5" customHeight="1" x14ac:dyDescent="0.2">
      <c r="B12" s="78" t="s">
        <v>42</v>
      </c>
      <c r="C12" s="26" t="s">
        <v>24</v>
      </c>
      <c r="D12" s="108">
        <v>1</v>
      </c>
      <c r="E12" s="30">
        <f ca="1">IF(TaskList[[#This Row],[% klar]]=1,1,IF(ISBLANK(TaskList[[#This Row],[slutdatum]]),2,IF(TODAY()&gt;TaskList[[#This Row],[slutdatum]],3,2)))</f>
        <v>1</v>
      </c>
      <c r="F12" s="138"/>
      <c r="G12" s="139"/>
      <c r="I12" s="145"/>
      <c r="J12" s="145"/>
      <c r="K12" s="145"/>
      <c r="L12" s="145"/>
      <c r="M12" s="145"/>
      <c r="N12" s="145"/>
      <c r="O12" s="145"/>
    </row>
    <row r="13" spans="1:15" ht="25.5" customHeight="1" x14ac:dyDescent="0.2">
      <c r="B13" s="78" t="s">
        <v>43</v>
      </c>
      <c r="C13" s="26" t="s">
        <v>24</v>
      </c>
      <c r="D13" s="108">
        <v>1</v>
      </c>
      <c r="E13" s="31">
        <f ca="1">IF(TaskList[[#This Row],[% klar]]=1,1,IF(ISBLANK(TaskList[[#This Row],[slutdatum]]),2,IF(TODAY()&gt;TaskList[[#This Row],[slutdatum]],3,2)))</f>
        <v>1</v>
      </c>
      <c r="F13" s="138"/>
      <c r="G13" s="139"/>
      <c r="I13" s="144">
        <f>IF(DAY(DATE(CalendarYear,CalendarMonth,1)-WEEKDAY(DATE(CalendarYear,CalendarMonth,1),2))=1,DATE(CalendarYear,CalendarMonth,1)-WEEKDAY(DATE(CalendarYear,CalendarMonth,1),2)-6,DATE(CalendarYear,CalendarMonth,1)-WEEKDAY(DATE(CalendarYear,CalendarMonth,1),2)+8)</f>
        <v>41855</v>
      </c>
      <c r="J13" s="144">
        <f>IF(DAY(DATE(CalendarYear,CalendarMonth,1)-WEEKDAY(DATE(CalendarYear,CalendarMonth,1),2))=1,DATE(CalendarYear,CalendarMonth,1)-WEEKDAY(DATE(CalendarYear,CalendarMonth,1),2)-6,DATE(CalendarYear,CalendarMonth,1)-WEEKDAY(DATE(CalendarYear,CalendarMonth,1),2)+9)</f>
        <v>41856</v>
      </c>
      <c r="K13" s="144">
        <f>IF(DAY(DATE(CalendarYear,CalendarMonth,1)-WEEKDAY(DATE(CalendarYear,CalendarMonth,1),2))=1,DATE(CalendarYear,CalendarMonth,1)-WEEKDAY(DATE(CalendarYear,CalendarMonth,1),2)-6,DATE(CalendarYear,CalendarMonth,1)-WEEKDAY(DATE(CalendarYear,CalendarMonth,1),2)+10)</f>
        <v>41857</v>
      </c>
      <c r="L13" s="144">
        <f>IF(DAY(DATE(CalendarYear,CalendarMonth,1)-WEEKDAY(DATE(CalendarYear,CalendarMonth,1),2))=1,DATE(CalendarYear,CalendarMonth,1)-WEEKDAY(DATE(CalendarYear,CalendarMonth,1),2)-6,DATE(CalendarYear,CalendarMonth,1)-WEEKDAY(DATE(CalendarYear,CalendarMonth,1),2)+11)</f>
        <v>41858</v>
      </c>
      <c r="M13" s="144">
        <f>IF(DAY(DATE(CalendarYear,CalendarMonth,1)-WEEKDAY(DATE(CalendarYear,CalendarMonth,1),2))=1,DATE(CalendarYear,CalendarMonth,1)-WEEKDAY(DATE(CalendarYear,CalendarMonth,1),2)-6,DATE(CalendarYear,CalendarMonth,1)-WEEKDAY(DATE(CalendarYear,CalendarMonth,1),2)+12)</f>
        <v>41859</v>
      </c>
      <c r="N13" s="144">
        <f>IF(DAY(DATE(CalendarYear,CalendarMonth,1)-WEEKDAY(DATE(CalendarYear,CalendarMonth,1),2))=1,DATE(CalendarYear,CalendarMonth,1)-WEEKDAY(DATE(CalendarYear,CalendarMonth,1),2)-6,DATE(CalendarYear,CalendarMonth,1)-WEEKDAY(DATE(CalendarYear,CalendarMonth,1),2)+13)</f>
        <v>41860</v>
      </c>
      <c r="O13" s="144">
        <f>IF(DAY(DATE(CalendarYear,CalendarMonth,1)-WEEKDAY(DATE(CalendarYear,CalendarMonth,1),2))=1,DATE(CalendarYear,CalendarMonth,1)-WEEKDAY(DATE(CalendarYear,CalendarMonth,1),2)-6,DATE(CalendarYear,CalendarMonth,1)-WEEKDAY(DATE(CalendarYear,CalendarMonth,1),2)+14)</f>
        <v>41861</v>
      </c>
    </row>
    <row r="14" spans="1:15" ht="25.5" customHeight="1" x14ac:dyDescent="0.2">
      <c r="B14" s="81" t="s">
        <v>44</v>
      </c>
      <c r="C14" s="26" t="s">
        <v>24</v>
      </c>
      <c r="D14" s="108">
        <v>0.5</v>
      </c>
      <c r="E14" s="17">
        <f ca="1">IF(TaskList[[#This Row],[% klar]]=1,1,IF(ISBLANK(TaskList[[#This Row],[slutdatum]]),2,IF(TODAY()&gt;TaskList[[#This Row],[slutdatum]],3,2)))</f>
        <v>2</v>
      </c>
      <c r="F14" s="138"/>
      <c r="G14" s="139"/>
      <c r="I14" s="145"/>
      <c r="J14" s="145"/>
      <c r="K14" s="145"/>
      <c r="L14" s="145"/>
      <c r="M14" s="145"/>
      <c r="N14" s="145"/>
      <c r="O14" s="145"/>
    </row>
    <row r="15" spans="1:15" ht="25.5" customHeight="1" x14ac:dyDescent="0.2">
      <c r="B15" s="78" t="s">
        <v>45</v>
      </c>
      <c r="C15" s="26" t="s">
        <v>24</v>
      </c>
      <c r="D15" s="108">
        <v>0</v>
      </c>
      <c r="E15" s="17">
        <f ca="1">IF(TaskList[[#This Row],[% klar]]=1,1,IF(ISBLANK(TaskList[[#This Row],[slutdatum]]),2,IF(TODAY()&gt;TaskList[[#This Row],[slutdatum]],3,2)))</f>
        <v>2</v>
      </c>
      <c r="F15" s="138"/>
      <c r="G15" s="139"/>
      <c r="I15" s="144">
        <f>IF(DAY(DATE(CalendarYear,CalendarMonth,1)-WEEKDAY(DATE(CalendarYear,CalendarMonth,1),2))=1,DATE(CalendarYear,CalendarMonth,1)-WEEKDAY(DATE(CalendarYear,CalendarMonth,1),2)-6,DATE(CalendarYear,CalendarMonth,1)-WEEKDAY(DATE(CalendarYear,CalendarMonth,1),2)+15)</f>
        <v>41862</v>
      </c>
      <c r="J15" s="144">
        <f>IF(DAY(DATE(CalendarYear,CalendarMonth,1)-WEEKDAY(DATE(CalendarYear,CalendarMonth,1),2))=1,DATE(CalendarYear,CalendarMonth,1)-WEEKDAY(DATE(CalendarYear,CalendarMonth,1),2)-6,DATE(CalendarYear,CalendarMonth,1)-WEEKDAY(DATE(CalendarYear,CalendarMonth,1),2)+16)</f>
        <v>41863</v>
      </c>
      <c r="K15" s="144">
        <f>IF(DAY(DATE(CalendarYear,CalendarMonth,1)-WEEKDAY(DATE(CalendarYear,CalendarMonth,1),2))=1,DATE(CalendarYear,CalendarMonth,1)-WEEKDAY(DATE(CalendarYear,CalendarMonth,1),2)-6,DATE(CalendarYear,CalendarMonth,1)-WEEKDAY(DATE(CalendarYear,CalendarMonth,1),2)+17)</f>
        <v>41864</v>
      </c>
      <c r="L15" s="144">
        <f>IF(DAY(DATE(CalendarYear,CalendarMonth,1)-WEEKDAY(DATE(CalendarYear,CalendarMonth,1),2))=1,DATE(CalendarYear,CalendarMonth,1)-WEEKDAY(DATE(CalendarYear,CalendarMonth,1),2)-6,DATE(CalendarYear,CalendarMonth,1)-WEEKDAY(DATE(CalendarYear,CalendarMonth,1),2)+18)</f>
        <v>41865</v>
      </c>
      <c r="M15" s="144">
        <f>IF(DAY(DATE(CalendarYear,CalendarMonth,1)-WEEKDAY(DATE(CalendarYear,CalendarMonth,1),2))=1,DATE(CalendarYear,CalendarMonth,1)-WEEKDAY(DATE(CalendarYear,CalendarMonth,1),2)-6,DATE(CalendarYear,CalendarMonth,1)-WEEKDAY(DATE(CalendarYear,CalendarMonth,1),2)+19)</f>
        <v>41866</v>
      </c>
      <c r="N15" s="144">
        <f>IF(DAY(DATE(CalendarYear,CalendarMonth,1)-WEEKDAY(DATE(CalendarYear,CalendarMonth,1),2))=1,DATE(CalendarYear,CalendarMonth,1)-WEEKDAY(DATE(CalendarYear,CalendarMonth,1),2)-6,DATE(CalendarYear,CalendarMonth,1)-WEEKDAY(DATE(CalendarYear,CalendarMonth,1),2)+20)</f>
        <v>41867</v>
      </c>
      <c r="O15" s="144">
        <f>IF(DAY(DATE(CalendarYear,CalendarMonth,1)-WEEKDAY(DATE(CalendarYear,CalendarMonth,1),2))=1,DATE(CalendarYear,CalendarMonth,1)-WEEKDAY(DATE(CalendarYear,CalendarMonth,1),2)-6,DATE(CalendarYear,CalendarMonth,1)-WEEKDAY(DATE(CalendarYear,CalendarMonth,1),2)+21)</f>
        <v>41868</v>
      </c>
    </row>
    <row r="16" spans="1:15" ht="25.5" customHeight="1" x14ac:dyDescent="0.2">
      <c r="B16" s="82"/>
      <c r="C16" s="21"/>
      <c r="D16" s="109"/>
      <c r="E16"/>
      <c r="F16" s="138"/>
      <c r="G16" s="139"/>
      <c r="I16" s="145"/>
      <c r="J16" s="145"/>
      <c r="K16" s="145"/>
      <c r="L16" s="145"/>
      <c r="M16" s="145"/>
      <c r="N16" s="145"/>
      <c r="O16" s="145"/>
    </row>
    <row r="17" spans="2:15" ht="25.5" customHeight="1" x14ac:dyDescent="0.2">
      <c r="B17" s="82"/>
      <c r="F17" s="138"/>
      <c r="G17" s="139"/>
      <c r="I17" s="144">
        <f>IF(DAY(DATE(CalendarYear,CalendarMonth,1)-WEEKDAY(DATE(CalendarYear,CalendarMonth,1),2))=1,DATE(CalendarYear,CalendarMonth,1)-WEEKDAY(DATE(CalendarYear,CalendarMonth,1),2)-6,DATE(CalendarYear,CalendarMonth,1)-WEEKDAY(DATE(CalendarYear,CalendarMonth,1),2)+22)</f>
        <v>41869</v>
      </c>
      <c r="J17" s="144">
        <f>IF(DAY(DATE(CalendarYear,CalendarMonth,1)-WEEKDAY(DATE(CalendarYear,CalendarMonth,1),2))=1,DATE(CalendarYear,CalendarMonth,1)-WEEKDAY(DATE(CalendarYear,CalendarMonth,1),2)-6,DATE(CalendarYear,CalendarMonth,1)-WEEKDAY(DATE(CalendarYear,CalendarMonth,1),2)+23)</f>
        <v>41870</v>
      </c>
      <c r="K17" s="144">
        <f>IF(DAY(DATE(CalendarYear,CalendarMonth,1)-WEEKDAY(DATE(CalendarYear,CalendarMonth,1),2))=1,DATE(CalendarYear,CalendarMonth,1)-WEEKDAY(DATE(CalendarYear,CalendarMonth,1),2)-6,DATE(CalendarYear,CalendarMonth,1)-WEEKDAY(DATE(CalendarYear,CalendarMonth,1),2)+24)</f>
        <v>41871</v>
      </c>
      <c r="L17" s="144">
        <f>IF(DAY(DATE(CalendarYear,CalendarMonth,1)-WEEKDAY(DATE(CalendarYear,CalendarMonth,1),2))=1,DATE(CalendarYear,CalendarMonth,1)-WEEKDAY(DATE(CalendarYear,CalendarMonth,1),2)-6,DATE(CalendarYear,CalendarMonth,1)-WEEKDAY(DATE(CalendarYear,CalendarMonth,1),2)+25)</f>
        <v>41872</v>
      </c>
      <c r="M17" s="144">
        <f>IF(DAY(DATE(CalendarYear,CalendarMonth,1)-WEEKDAY(DATE(CalendarYear,CalendarMonth,1),2))=1,DATE(CalendarYear,CalendarMonth,1)-WEEKDAY(DATE(CalendarYear,CalendarMonth,1),2)-6,DATE(CalendarYear,CalendarMonth,1)-WEEKDAY(DATE(CalendarYear,CalendarMonth,1),2)+26)</f>
        <v>41873</v>
      </c>
      <c r="N17" s="144">
        <f>IF(DAY(DATE(CalendarYear,CalendarMonth,1)-WEEKDAY(DATE(CalendarYear,CalendarMonth,1),2))=1,DATE(CalendarYear,CalendarMonth,1)-WEEKDAY(DATE(CalendarYear,CalendarMonth,1),2)-6,DATE(CalendarYear,CalendarMonth,1)-WEEKDAY(DATE(CalendarYear,CalendarMonth,1),2)+27)</f>
        <v>41874</v>
      </c>
      <c r="O17" s="144">
        <f>IF(DAY(DATE(CalendarYear,CalendarMonth,1)-WEEKDAY(DATE(CalendarYear,CalendarMonth,1),2))=1,DATE(CalendarYear,CalendarMonth,1)-WEEKDAY(DATE(CalendarYear,CalendarMonth,1),2)-6,DATE(CalendarYear,CalendarMonth,1)-WEEKDAY(DATE(CalendarYear,CalendarMonth,1),2)+28)</f>
        <v>41875</v>
      </c>
    </row>
    <row r="18" spans="2:15" ht="25.5" customHeight="1" x14ac:dyDescent="0.2">
      <c r="B18" s="82"/>
      <c r="F18" s="138"/>
      <c r="G18" s="139"/>
      <c r="I18" s="145"/>
      <c r="J18" s="145"/>
      <c r="K18" s="145"/>
      <c r="L18" s="145"/>
      <c r="M18" s="145"/>
      <c r="N18" s="145"/>
      <c r="O18" s="145"/>
    </row>
    <row r="19" spans="2:15" ht="25.5" customHeight="1" x14ac:dyDescent="0.2">
      <c r="B19" s="82"/>
      <c r="F19" s="138"/>
      <c r="G19" s="139"/>
      <c r="I19" s="144">
        <f>IF(DAY(DATE(CalendarYear,CalendarMonth,1)-WEEKDAY(DATE(CalendarYear,CalendarMonth,1),2))=1,DATE(CalendarYear,CalendarMonth,1)-WEEKDAY(DATE(CalendarYear,CalendarMonth,1),2)-6,DATE(CalendarYear,CalendarMonth,1)-WEEKDAY(DATE(CalendarYear,CalendarMonth,1),2)+29)</f>
        <v>41876</v>
      </c>
      <c r="J19" s="144">
        <f>IF(DAY(DATE(CalendarYear,CalendarMonth,1)-WEEKDAY(DATE(CalendarYear,CalendarMonth,1),2))=1,DATE(CalendarYear,CalendarMonth,1)-WEEKDAY(DATE(CalendarYear,CalendarMonth,1),2)-6,DATE(CalendarYear,CalendarMonth,1)-WEEKDAY(DATE(CalendarYear,CalendarMonth,1),2)+30)</f>
        <v>41877</v>
      </c>
      <c r="K19" s="144">
        <f>IF(DAY(DATE(CalendarYear,CalendarMonth,1)-WEEKDAY(DATE(CalendarYear,CalendarMonth,1),2))=1,DATE(CalendarYear,CalendarMonth,1)-WEEKDAY(DATE(CalendarYear,CalendarMonth,1),2)-6,DATE(CalendarYear,CalendarMonth,1)-WEEKDAY(DATE(CalendarYear,CalendarMonth,1),2)+31)</f>
        <v>41878</v>
      </c>
      <c r="L19" s="144">
        <f>IF(DAY(DATE(CalendarYear,CalendarMonth,1)-WEEKDAY(DATE(CalendarYear,CalendarMonth,1),2))=1,DATE(CalendarYear,CalendarMonth,1)-WEEKDAY(DATE(CalendarYear,CalendarMonth,1),2)-6,DATE(CalendarYear,CalendarMonth,1)-WEEKDAY(DATE(CalendarYear,CalendarMonth,1),2)+32)</f>
        <v>41879</v>
      </c>
      <c r="M19" s="144">
        <f>IF(DAY(DATE(CalendarYear,CalendarMonth,1)-WEEKDAY(DATE(CalendarYear,CalendarMonth,1),2))=1,DATE(CalendarYear,CalendarMonth,1)-WEEKDAY(DATE(CalendarYear,CalendarMonth,1),2)-6,DATE(CalendarYear,CalendarMonth,1)-WEEKDAY(DATE(CalendarYear,CalendarMonth,1),2)+33)</f>
        <v>41880</v>
      </c>
      <c r="N19" s="144">
        <f>IF(DAY(DATE(CalendarYear,CalendarMonth,1)-WEEKDAY(DATE(CalendarYear,CalendarMonth,1),2))=1,DATE(CalendarYear,CalendarMonth,1)-WEEKDAY(DATE(CalendarYear,CalendarMonth,1),2)-6,DATE(CalendarYear,CalendarMonth,1)-WEEKDAY(DATE(CalendarYear,CalendarMonth,1),2)+34)</f>
        <v>41881</v>
      </c>
      <c r="O19" s="144">
        <f>IF(DAY(DATE(CalendarYear,CalendarMonth,1)-WEEKDAY(DATE(CalendarYear,CalendarMonth,1),2))=1,DATE(CalendarYear,CalendarMonth,1)-WEEKDAY(DATE(CalendarYear,CalendarMonth,1),2)-6,DATE(CalendarYear,CalendarMonth,1)-WEEKDAY(DATE(CalendarYear,CalendarMonth,1),2)+35)</f>
        <v>41882</v>
      </c>
    </row>
    <row r="20" spans="2:15" ht="25.5" customHeight="1" x14ac:dyDescent="0.2">
      <c r="B20" s="82"/>
      <c r="F20" s="138"/>
      <c r="G20" s="139"/>
      <c r="I20" s="145"/>
      <c r="J20" s="145"/>
      <c r="K20" s="145"/>
      <c r="L20" s="145"/>
      <c r="M20" s="145"/>
      <c r="N20" s="145"/>
      <c r="O20" s="145"/>
    </row>
    <row r="21" spans="2:15" ht="25.5" customHeight="1" x14ac:dyDescent="0.2">
      <c r="B21" s="82"/>
      <c r="F21" s="138"/>
      <c r="G21" s="139"/>
      <c r="I21" s="144">
        <f>IF(DAY(DATE(CalendarYear,CalendarMonth,1)-WEEKDAY(DATE(CalendarYear,CalendarMonth,1),2))=1,DATE(CalendarYear,CalendarMonth,1)-WEEKDAY(DATE(CalendarYear,CalendarMonth,1),2)-6,DATE(CalendarYear,CalendarMonth,1)-WEEKDAY(DATE(CalendarYear,CalendarMonth,1),2)+36)</f>
        <v>41883</v>
      </c>
      <c r="J21" s="144">
        <f>IF(DAY(DATE(CalendarYear,CalendarMonth,1)-WEEKDAY(DATE(CalendarYear,CalendarMonth,1),2))=1,DATE(CalendarYear,CalendarMonth,1)-WEEKDAY(DATE(CalendarYear,CalendarMonth,1),2)-6,DATE(CalendarYear,CalendarMonth,1)-WEEKDAY(DATE(CalendarYear,CalendarMonth,1),2)+37)</f>
        <v>41884</v>
      </c>
      <c r="K21" s="144">
        <f>IF(DAY(DATE(CalendarYear,CalendarMonth,1)-WEEKDAY(DATE(CalendarYear,CalendarMonth,1),2))=1,DATE(CalendarYear,CalendarMonth,1)-WEEKDAY(DATE(CalendarYear,CalendarMonth,1),2)-6,DATE(CalendarYear,CalendarMonth,1)-WEEKDAY(DATE(CalendarYear,CalendarMonth,1),2)+38)</f>
        <v>41885</v>
      </c>
      <c r="L21" s="144">
        <f>IF(DAY(DATE(CalendarYear,CalendarMonth,1)-WEEKDAY(DATE(CalendarYear,CalendarMonth,1),2))=1,DATE(CalendarYear,CalendarMonth,1)-WEEKDAY(DATE(CalendarYear,CalendarMonth,1),2)-6,DATE(CalendarYear,CalendarMonth,1)-WEEKDAY(DATE(CalendarYear,CalendarMonth,1),2)+39)</f>
        <v>41886</v>
      </c>
      <c r="M21" s="144">
        <f>IF(DAY(DATE(CalendarYear,CalendarMonth,1)-WEEKDAY(DATE(CalendarYear,CalendarMonth,1),2))=1,DATE(CalendarYear,CalendarMonth,1)-WEEKDAY(DATE(CalendarYear,CalendarMonth,1),2)-6,DATE(CalendarYear,CalendarMonth,1)-WEEKDAY(DATE(CalendarYear,CalendarMonth,1),2)+40)</f>
        <v>41887</v>
      </c>
      <c r="N21" s="144">
        <f>IF(DAY(DATE(CalendarYear,CalendarMonth,1)-WEEKDAY(DATE(CalendarYear,CalendarMonth,1),2))=1,DATE(CalendarYear,CalendarMonth,1)-WEEKDAY(DATE(CalendarYear,CalendarMonth,1),2)-6,DATE(CalendarYear,CalendarMonth,1)-WEEKDAY(DATE(CalendarYear,CalendarMonth,1),2)+41)</f>
        <v>41888</v>
      </c>
      <c r="O21" s="144">
        <f>IF(DAY(DATE(CalendarYear,CalendarMonth,1)-WEEKDAY(DATE(CalendarYear,CalendarMonth,1),2))=1,DATE(CalendarYear,CalendarMonth,1)-WEEKDAY(DATE(CalendarYear,CalendarMonth,1),2)-6,DATE(CalendarYear,CalendarMonth,1)-WEEKDAY(DATE(CalendarYear,CalendarMonth,1),2)+42)</f>
        <v>41889</v>
      </c>
    </row>
    <row r="22" spans="2:15" ht="25.5" customHeight="1" x14ac:dyDescent="0.2">
      <c r="B22" s="82"/>
      <c r="F22" s="138"/>
      <c r="G22" s="139"/>
      <c r="I22" s="145"/>
      <c r="J22" s="145"/>
      <c r="K22" s="145"/>
      <c r="L22" s="145"/>
      <c r="M22" s="145"/>
      <c r="N22" s="145"/>
      <c r="O22" s="145"/>
    </row>
    <row r="23" spans="2:15" ht="25.5" customHeight="1" x14ac:dyDescent="0.2">
      <c r="B23" s="82"/>
      <c r="F23" s="111"/>
      <c r="G23" s="112"/>
      <c r="I23" s="52"/>
      <c r="J23"/>
      <c r="K23" s="52"/>
      <c r="L23"/>
      <c r="M23"/>
    </row>
    <row r="24" spans="2:15" ht="25.5" customHeight="1" x14ac:dyDescent="0.2">
      <c r="B24" s="82"/>
      <c r="F24" s="138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2:15" ht="25.5" customHeight="1" x14ac:dyDescent="0.2">
      <c r="B25" s="82"/>
      <c r="F25" s="138"/>
      <c r="G25" s="139"/>
      <c r="H25" s="139"/>
      <c r="I25" s="139"/>
      <c r="J25" s="139"/>
      <c r="K25" s="139"/>
      <c r="L25" s="139"/>
      <c r="M25" s="139"/>
      <c r="N25" s="139"/>
      <c r="O25" s="139"/>
    </row>
    <row r="26" spans="2:15" ht="25.5" customHeight="1" x14ac:dyDescent="0.2">
      <c r="B26" s="82"/>
      <c r="F26" s="138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2:15" ht="25.5" customHeight="1" x14ac:dyDescent="0.2">
      <c r="B27" s="82"/>
      <c r="F27" s="138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2:15" ht="25.5" customHeight="1" x14ac:dyDescent="0.2">
      <c r="B28" s="82"/>
      <c r="F28" s="138"/>
      <c r="G28" s="139"/>
      <c r="H28" s="139"/>
      <c r="I28" s="139"/>
      <c r="J28" s="139"/>
      <c r="K28" s="139"/>
      <c r="L28" s="139"/>
      <c r="M28" s="139"/>
      <c r="N28" s="139"/>
      <c r="O28" s="139"/>
    </row>
    <row r="29" spans="2:15" ht="25.5" customHeight="1" x14ac:dyDescent="0.2">
      <c r="B29" s="82"/>
      <c r="F29" s="138"/>
      <c r="G29" s="139"/>
      <c r="H29" s="139"/>
      <c r="I29" s="139"/>
      <c r="J29" s="139"/>
      <c r="K29" s="139"/>
      <c r="L29" s="139"/>
      <c r="M29" s="139"/>
      <c r="N29" s="139"/>
      <c r="O29" s="139"/>
    </row>
    <row r="30" spans="2:15" ht="25.5" customHeight="1" x14ac:dyDescent="0.2">
      <c r="B30" s="82"/>
      <c r="F30" s="138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2:15" ht="25.5" customHeight="1" x14ac:dyDescent="0.2">
      <c r="B31" s="82"/>
      <c r="F31" s="138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2:15" ht="25.5" customHeight="1" x14ac:dyDescent="0.2">
      <c r="B32" s="82"/>
      <c r="F32" s="138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2:15" ht="25.5" customHeight="1" x14ac:dyDescent="0.2">
      <c r="B33" s="82"/>
      <c r="F33" s="138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2:15" ht="25.5" customHeight="1" x14ac:dyDescent="0.2">
      <c r="B34" s="82"/>
      <c r="C34" s="21"/>
      <c r="D34" s="109"/>
      <c r="E34"/>
      <c r="F34" s="138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2:15" ht="25.5" customHeight="1" x14ac:dyDescent="0.2">
      <c r="B35" s="82"/>
      <c r="C35" s="21"/>
      <c r="D35" s="109"/>
      <c r="E35"/>
      <c r="F35" s="138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2:15" ht="25.5" customHeight="1" x14ac:dyDescent="0.2">
      <c r="B36" s="82"/>
      <c r="C36" s="21"/>
      <c r="D36" s="109"/>
      <c r="E36"/>
      <c r="F36" s="138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2:15" ht="25.5" customHeight="1" x14ac:dyDescent="0.2">
      <c r="B37" s="82"/>
      <c r="C37" s="21"/>
      <c r="D37" s="109"/>
      <c r="E37"/>
      <c r="F37" s="138"/>
      <c r="G37" s="139"/>
      <c r="H37" s="139"/>
      <c r="I37" s="139"/>
      <c r="J37" s="139"/>
      <c r="K37" s="139"/>
      <c r="L37" s="139"/>
      <c r="M37" s="139"/>
      <c r="N37" s="139"/>
      <c r="O37" s="139"/>
    </row>
  </sheetData>
  <mergeCells count="71"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  <mergeCell ref="F25:O25"/>
    <mergeCell ref="F26:O26"/>
    <mergeCell ref="F27:O27"/>
    <mergeCell ref="I21:I22"/>
    <mergeCell ref="J21:J22"/>
    <mergeCell ref="K21:K22"/>
    <mergeCell ref="L21:L22"/>
    <mergeCell ref="M21:M22"/>
    <mergeCell ref="I13:I14"/>
    <mergeCell ref="J13:J14"/>
    <mergeCell ref="K13:K14"/>
    <mergeCell ref="L13:L14"/>
    <mergeCell ref="M13:M14"/>
    <mergeCell ref="I15:I16"/>
    <mergeCell ref="J15:J16"/>
    <mergeCell ref="K15:K16"/>
    <mergeCell ref="L15:L16"/>
    <mergeCell ref="M15:M16"/>
    <mergeCell ref="I17:I18"/>
    <mergeCell ref="J17:J18"/>
    <mergeCell ref="K17:K18"/>
    <mergeCell ref="L17:L18"/>
    <mergeCell ref="I19:I20"/>
    <mergeCell ref="J19:J20"/>
    <mergeCell ref="K19:K20"/>
    <mergeCell ref="L19:L20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N8:O9"/>
    <mergeCell ref="I8:M9"/>
    <mergeCell ref="I11:I12"/>
    <mergeCell ref="J11:J12"/>
    <mergeCell ref="K11:K12"/>
    <mergeCell ref="L11:L12"/>
    <mergeCell ref="M11:M12"/>
    <mergeCell ref="N11:N1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</mergeCells>
  <conditionalFormatting sqref="I11:O11 I13:O13 I15:O15 I17:O17 I19:O19 I21:O21">
    <cfRule type="expression" dxfId="9" priority="1">
      <formula>AND(VLOOKUP(I11,DueDate,1,FALSE)=I11,VLOOKUP(I11,DueDate,2,FALSE)=1)</formula>
    </cfRule>
    <cfRule type="expression" dxfId="8" priority="5">
      <formula>AND(VLOOKUP(I11,DueDate,1,FALSE)=I11,VLOOKUP(I11,DueDate,2,FALSE)&lt;&gt;1)</formula>
    </cfRule>
  </conditionalFormatting>
  <conditionalFormatting sqref="I11:N11">
    <cfRule type="expression" dxfId="7" priority="4">
      <formula>DAY(I11)&gt;8</formula>
    </cfRule>
  </conditionalFormatting>
  <conditionalFormatting sqref="I19:O19 I21:O21">
    <cfRule type="expression" dxfId="6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Ogiltig månad" error="Välj en månad i listrutan." sqref="I8:M9">
      <formula1>"januari,februari,mars,april,maj,juni,juli,augusti,september,oktober,november,december"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scale="66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2.75" x14ac:dyDescent="0.2"/>
  <cols>
    <col min="1" max="1" width="1.28515625" style="2" customWidth="1"/>
    <col min="2" max="30" width="2.85546875" style="2" customWidth="1"/>
    <col min="31" max="31" width="19.140625" style="3" customWidth="1"/>
    <col min="32" max="32" width="35.140625" style="2" customWidth="1"/>
    <col min="33" max="33" width="1.140625" style="2" customWidth="1"/>
    <col min="34" max="16384" width="9.28515625" style="2"/>
  </cols>
  <sheetData>
    <row r="1" spans="2:80" ht="12" customHeight="1" x14ac:dyDescent="0.2"/>
    <row r="2" spans="2:80" ht="46.5" x14ac:dyDescent="0.7">
      <c r="I2" s="19"/>
      <c r="J2" s="19"/>
      <c r="K2" s="19"/>
      <c r="L2" s="147" t="s">
        <v>29</v>
      </c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2:80" x14ac:dyDescent="0.2">
      <c r="L3" s="148" t="s">
        <v>30</v>
      </c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2:80" x14ac:dyDescent="0.2"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</row>
    <row r="8" spans="2:80" ht="15.75" customHeight="1" x14ac:dyDescent="0.2"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2:80" ht="15.75" customHeight="1" x14ac:dyDescent="0.2">
      <c r="B9" s="69" t="s">
        <v>31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71"/>
      <c r="O9" s="124"/>
      <c r="P9" s="12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2"/>
      <c r="AD9" s="74" t="s">
        <v>32</v>
      </c>
      <c r="AE9" s="50" t="s">
        <v>33</v>
      </c>
      <c r="AF9"/>
    </row>
    <row r="10" spans="2:80" ht="37.5" customHeight="1" x14ac:dyDescent="0.2"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51"/>
      <c r="AF10" s="20"/>
    </row>
    <row r="11" spans="2:80" ht="15" customHeight="1" x14ac:dyDescent="0.2">
      <c r="B11" s="6"/>
      <c r="C11" s="4"/>
      <c r="D11" s="4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55"/>
      <c r="AF11" s="156"/>
    </row>
    <row r="12" spans="2:80" ht="15" customHeight="1" x14ac:dyDescent="0.2">
      <c r="B12" s="6"/>
      <c r="C12" s="4"/>
      <c r="D12" s="4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50"/>
      <c r="AF12" s="151"/>
    </row>
    <row r="13" spans="2:80" ht="15" customHeight="1" x14ac:dyDescent="0.2">
      <c r="B13" s="6"/>
      <c r="C13" s="4"/>
      <c r="D13" s="4"/>
      <c r="E13" s="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50"/>
      <c r="AF13" s="151"/>
    </row>
    <row r="14" spans="2:80" ht="15" customHeight="1" x14ac:dyDescent="0.2">
      <c r="B14" s="6"/>
      <c r="C14" s="4"/>
      <c r="D14" s="4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50"/>
      <c r="AF14" s="151"/>
    </row>
    <row r="15" spans="2:80" ht="15" customHeight="1" x14ac:dyDescent="0.2">
      <c r="B15" s="6"/>
      <c r="C15" s="4"/>
      <c r="D15" s="4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50"/>
      <c r="AF15" s="151"/>
    </row>
    <row r="16" spans="2:80" ht="15" customHeight="1" x14ac:dyDescent="0.2">
      <c r="B16" s="6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50"/>
      <c r="AF16" s="151"/>
    </row>
    <row r="17" spans="2:32" ht="15" customHeight="1" x14ac:dyDescent="0.2">
      <c r="B17" s="6"/>
      <c r="C17" s="4"/>
      <c r="D17" s="4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50"/>
      <c r="AF17" s="151"/>
    </row>
    <row r="18" spans="2:32" ht="15" customHeight="1" x14ac:dyDescent="0.2">
      <c r="B18" s="6"/>
      <c r="C18" s="4"/>
      <c r="D18" s="4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50"/>
      <c r="AF18" s="151"/>
    </row>
    <row r="19" spans="2:32" ht="15" customHeight="1" x14ac:dyDescent="0.2">
      <c r="B19" s="6"/>
      <c r="C19" s="4"/>
      <c r="D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50"/>
      <c r="AF19" s="151"/>
    </row>
    <row r="20" spans="2:32" ht="15" customHeight="1" x14ac:dyDescent="0.2">
      <c r="B20" s="6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50"/>
      <c r="AF20" s="151"/>
    </row>
    <row r="21" spans="2:32" ht="15" customHeight="1" x14ac:dyDescent="0.2">
      <c r="B21" s="6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50"/>
      <c r="AF21" s="151"/>
    </row>
    <row r="22" spans="2:32" ht="15" customHeight="1" x14ac:dyDescent="0.2">
      <c r="B22" s="6"/>
      <c r="C22" s="4"/>
      <c r="D22" s="4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50"/>
      <c r="AF22" s="151"/>
    </row>
    <row r="23" spans="2:32" ht="15" customHeight="1" x14ac:dyDescent="0.2">
      <c r="B23" s="6"/>
      <c r="C23" s="4"/>
      <c r="D23" s="4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50"/>
      <c r="AF23" s="151"/>
    </row>
    <row r="24" spans="2:32" ht="15" customHeight="1" x14ac:dyDescent="0.2">
      <c r="B24" s="6"/>
      <c r="C24" s="4"/>
      <c r="D24" s="4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50"/>
      <c r="AF24" s="151"/>
    </row>
    <row r="25" spans="2:32" ht="15" customHeight="1" x14ac:dyDescent="0.2">
      <c r="B25" s="6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50"/>
      <c r="AF25" s="151"/>
    </row>
    <row r="26" spans="2:32" ht="15" customHeight="1" x14ac:dyDescent="0.2">
      <c r="B26" s="6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50"/>
      <c r="AF26" s="151"/>
    </row>
    <row r="27" spans="2:32" ht="15" customHeight="1" x14ac:dyDescent="0.2">
      <c r="B27" s="6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50"/>
      <c r="AF27" s="151"/>
    </row>
    <row r="28" spans="2:32" ht="15" customHeight="1" x14ac:dyDescent="0.2">
      <c r="B28" s="6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50"/>
      <c r="AF28" s="151"/>
    </row>
    <row r="29" spans="2:32" ht="15" customHeight="1" x14ac:dyDescent="0.2">
      <c r="B29" s="6"/>
      <c r="C29" s="4"/>
      <c r="D29" s="4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50"/>
      <c r="AF29" s="151"/>
    </row>
    <row r="30" spans="2:32" ht="15" customHeight="1" x14ac:dyDescent="0.2">
      <c r="B30" s="6"/>
      <c r="C30" s="4"/>
      <c r="D30" s="4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50"/>
      <c r="AF30" s="151"/>
    </row>
    <row r="31" spans="2:32" ht="15" customHeight="1" x14ac:dyDescent="0.2">
      <c r="B31" s="6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50"/>
      <c r="AF31" s="151"/>
    </row>
    <row r="32" spans="2:32" ht="15" customHeight="1" x14ac:dyDescent="0.2">
      <c r="B32" s="6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50"/>
      <c r="AF32" s="151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rintOptions horizontalCentered="1"/>
  <pageMargins left="0.196850393700787" right="0.196850393700787" top="0.39370078740157499" bottom="0.39370078740157499" header="0.39370078740157499" footer="0.393700787401574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Växtlager</vt:lpstr>
      <vt:lpstr>Frösättningslogg</vt:lpstr>
      <vt:lpstr>Uppgiftslista</vt:lpstr>
      <vt:lpstr>Rutnät för trädgårdsplanering</vt:lpstr>
      <vt:lpstr>CalendarYear</vt:lpstr>
      <vt:lpstr>DueDate</vt:lpstr>
      <vt:lpstr>Month</vt:lpstr>
      <vt:lpstr>TransplantDate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2014-02-19T09:20:00Z</dcterms:created>
  <dcterms:modified xsi:type="dcterms:W3CDTF">2014-02-27T09:18:40Z</dcterms:modified>
</cp:coreProperties>
</file>