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v-SE\"/>
    </mc:Choice>
  </mc:AlternateContent>
  <xr:revisionPtr revIDLastSave="0" documentId="13_ncr:20001_{539CED7A-4D6A-4F79-9FE6-584632FACDD3}" xr6:coauthVersionLast="43" xr6:coauthVersionMax="43" xr10:uidLastSave="{00000000-0000-0000-0000-000000000000}"/>
  <bookViews>
    <workbookView xWindow="-120" yWindow="-120" windowWidth="29040" windowHeight="16215" xr2:uid="{00000000-000D-0000-FFFF-FFFF00000000}"/>
  </bookViews>
  <sheets>
    <sheet name="Resultatrapport" sheetId="3" r:id="rId1"/>
    <sheet name="Inmatning av finansiella data" sheetId="1" r:id="rId2"/>
    <sheet name="Nyckelmått – inställningar" sheetId="4" r:id="rId3"/>
    <sheet name="Beräkningar" sheetId="2" state="hidden" r:id="rId4"/>
  </sheets>
  <definedNames>
    <definedName name="listaMått">OFFSET('Inmatning av finansiella data'!$B$6:$B$30,0,0,COUNTA('Inmatning av finansiella data'!$B$6:$B$30))</definedName>
    <definedName name="listaÅr">OFFSET('Inmatning av finansiella data'!$B$5:$I$5,0,1,1,COUNTA('Inmatning av finansiella data'!$B$5:$I$5)-1)</definedName>
    <definedName name="_xlnm.Print_Area" localSheetId="0">Resultatrapport!$A$1:$M$40</definedName>
    <definedName name="ValtÅr">Resultatrapport!$K$2</definedName>
    <definedName name="År">Beräkningar!$I$6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<sst xmlns="http://schemas.openxmlformats.org/spreadsheetml/2006/main" count="43" uniqueCount="37">
  <si>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ÅRLIG RESULTATRAPPORT</t>
  </si>
  <si>
    <t>FÖRETAGETS NAMN</t>
  </si>
  <si>
    <t>NYCKELMÅTT</t>
  </si>
  <si>
    <t>ALLA MÅTT</t>
  </si>
  <si>
    <t>MÅTT</t>
  </si>
  <si>
    <t>Klicka om du vill ändra rapportens Nyckelmått</t>
  </si>
  <si>
    <t>Ändra inte informationen nedan. Tryck för att ange finansiella data</t>
  </si>
  <si>
    <t>% FÖRÄNDRING</t>
  </si>
  <si>
    <t>Välj rapportår i Cell L2</t>
  </si>
  <si>
    <t>Om du vill redigera data väljer du bladet för inmatning av finansiella data</t>
  </si>
  <si>
    <t>ANGE FINANSIELLA DATA</t>
  </si>
  <si>
    <t xml:space="preserve"> DU KAN ANGE UPP TILL 25 NYCKELMÅTT FÖR 7 ÅR</t>
  </si>
  <si>
    <t>Tryck för att visa resultatrapporten</t>
  </si>
  <si>
    <t>NAMN PÅ MÅTTET</t>
  </si>
  <si>
    <t>INTÄKTER</t>
  </si>
  <si>
    <t>RÖRELSEKOSTNADER</t>
  </si>
  <si>
    <t>RÖRELSEVINST</t>
  </si>
  <si>
    <t>AVSKRIVNING</t>
  </si>
  <si>
    <t>RÄNTA</t>
  </si>
  <si>
    <t>NETTOVINST</t>
  </si>
  <si>
    <t>SKATT</t>
  </si>
  <si>
    <t>VINST EFTER SKATT</t>
  </si>
  <si>
    <t>MÅTT 1</t>
  </si>
  <si>
    <t>MÅTT 2</t>
  </si>
  <si>
    <t>MÅTT 3</t>
  </si>
  <si>
    <t>MÅTT 4</t>
  </si>
  <si>
    <t>MÅTT 5</t>
  </si>
  <si>
    <t>MÅTT 6</t>
  </si>
  <si>
    <t>DEFINIERA NYCKELMÅTTEN HÄR</t>
  </si>
  <si>
    <t xml:space="preserve"> VÄLJ UPP TILL 5 NYCKELMÅTT SOM SKA VISAS HÖGST UPP I RAPPORTEN</t>
  </si>
  <si>
    <t xml:space="preserve">  Tryck för att visa resultatrapporten</t>
  </si>
  <si>
    <t>Det här kalkylbladet används för resultatrapportens beräkningar och ska vara dolt.</t>
  </si>
  <si>
    <t>Detta år</t>
  </si>
  <si>
    <t>Föregående år</t>
  </si>
  <si>
    <t>Position</t>
  </si>
  <si>
    <t>Nyckelmått</t>
  </si>
  <si>
    <t>Alla mått (fungerar med upp till 25 mått)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</si>
</sst>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r&quot;;\-#,##0\ &quot;kr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70" formatCode="#,##0.00\ &quot;kr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9" fontId="0" fillId="0" borderId="1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5" fontId="9" fillId="0" borderId="17" xfId="6" applyBorder="1" applyProtection="1">
      <alignment horizontal="center" vertical="center"/>
    </xf>
    <xf numFmtId="5" fontId="9" fillId="0" borderId="17" xfId="6" applyBorder="1" applyAlignment="1" applyProtection="1">
      <alignment horizontal="center" vertical="center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0" fontId="0" fillId="0" borderId="1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Fill="1" applyBorder="1" applyAlignment="1">
      <alignment vertical="center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Border="1" applyAlignment="1" applyProtection="1">
      <alignment horizontal="center" vertical="center"/>
    </xf>
    <xf numFmtId="5" fontId="9" fillId="0" borderId="5" xfId="6" applyBorder="1" applyAlignment="1" applyProtection="1">
      <alignment horizontal="center" vertical="center"/>
    </xf>
    <xf numFmtId="5" fontId="9" fillId="0" borderId="19" xfId="6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  <xf numFmtId="170" fontId="0" fillId="0" borderId="35" xfId="0" applyNumberFormat="1" applyFill="1" applyBorder="1" applyAlignment="1">
      <alignment vertical="center"/>
    </xf>
    <xf numFmtId="170" fontId="0" fillId="0" borderId="34" xfId="0" applyNumberFormat="1" applyFill="1" applyBorder="1" applyAlignment="1">
      <alignment horizontal="right" vertical="center" indent="2"/>
    </xf>
    <xf numFmtId="170" fontId="0" fillId="0" borderId="11" xfId="0" applyNumberFormat="1" applyFill="1" applyBorder="1" applyAlignment="1">
      <alignment vertical="center"/>
    </xf>
    <xf numFmtId="170" fontId="0" fillId="0" borderId="40" xfId="0" applyNumberFormat="1" applyFill="1" applyBorder="1" applyAlignment="1">
      <alignment horizontal="right" vertical="center" indent="2"/>
    </xf>
    <xf numFmtId="170" fontId="0" fillId="0" borderId="36" xfId="0" applyNumberFormat="1" applyFill="1" applyBorder="1" applyAlignment="1">
      <alignment vertical="center"/>
    </xf>
    <xf numFmtId="170" fontId="0" fillId="0" borderId="39" xfId="0" applyNumberFormat="1" applyFill="1" applyBorder="1" applyAlignment="1">
      <alignment horizontal="right" vertical="center" indent="2"/>
    </xf>
    <xf numFmtId="170" fontId="0" fillId="0" borderId="34" xfId="0" applyNumberFormat="1" applyBorder="1" applyAlignment="1" applyProtection="1">
      <alignment horizontal="right" vertical="center"/>
      <protection locked="0"/>
    </xf>
    <xf numFmtId="170" fontId="0" fillId="0" borderId="34" xfId="0" applyNumberFormat="1" applyBorder="1" applyAlignment="1" applyProtection="1">
      <alignment horizontal="right" vertical="center" indent="1"/>
      <protection locked="0"/>
    </xf>
    <xf numFmtId="170" fontId="0" fillId="0" borderId="0" xfId="0" applyNumberFormat="1" applyBorder="1" applyAlignment="1" applyProtection="1">
      <alignment horizontal="right" vertical="center"/>
      <protection locked="0"/>
    </xf>
    <xf numFmtId="170" fontId="0" fillId="0" borderId="0" xfId="0" applyNumberFormat="1" applyBorder="1" applyAlignment="1" applyProtection="1">
      <alignment horizontal="right" vertical="center" indent="1"/>
      <protection locked="0"/>
    </xf>
    <xf numFmtId="170" fontId="0" fillId="0" borderId="13" xfId="0" applyNumberFormat="1" applyBorder="1" applyAlignment="1" applyProtection="1">
      <alignment horizontal="right" vertical="center"/>
      <protection locked="0"/>
    </xf>
    <xf numFmtId="170" fontId="0" fillId="0" borderId="13" xfId="0" applyNumberFormat="1" applyBorder="1" applyAlignment="1" applyProtection="1">
      <alignment horizontal="right" vertical="center" indent="1"/>
      <protection locked="0"/>
    </xf>
  </cellXfs>
  <cellStyles count="17">
    <cellStyle name="Anteckning" xfId="15" builtinId="10" customBuiltin="1"/>
    <cellStyle name="Följd hyperlänk" xfId="10" builtinId="9" customBuiltin="1"/>
    <cellStyle name="Hyperlänk" xfId="9" builtinId="8" customBuiltin="1"/>
    <cellStyle name="Normal" xfId="0" builtinId="0" customBuiltin="1"/>
    <cellStyle name="Nyckelmått – procent" xfId="7" xr:uid="{00000000-0005-0000-0000-00000A000000}"/>
    <cellStyle name="Nyckelmått – rubrik" xfId="5" xr:uid="{00000000-0005-0000-0000-000009000000}"/>
    <cellStyle name="Nyckelmått – värde" xfId="6" xr:uid="{00000000-0005-0000-0000-00000B000000}"/>
    <cellStyle name="Procent" xfId="1" builtinId="5"/>
    <cellStyle name="Rubrik" xfId="2" builtinId="15" customBuiltin="1"/>
    <cellStyle name="Rubrik 1" xfId="3" builtinId="16" customBuiltin="1"/>
    <cellStyle name="Rubrik 2" xfId="4" builtinId="17" customBuiltin="1"/>
    <cellStyle name="Rubrik 3" xfId="8" builtinId="18" customBuiltin="1"/>
    <cellStyle name="Summa" xfId="16" builtinId="25" customBuiltin="1"/>
    <cellStyle name="Tusental" xfId="11" builtinId="3" customBuiltin="1"/>
    <cellStyle name="Tusental [0]" xfId="12" builtinId="6" customBuiltin="1"/>
    <cellStyle name="Valuta" xfId="13" builtinId="4" customBuiltin="1"/>
    <cellStyle name="Valuta [0]" xfId="14" builtinId="7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1" customWidth="1"/>
    <col min="15" max="15" width="10" customWidth="1"/>
    <col min="16" max="18" width="10"/>
  </cols>
  <sheetData>
    <row r="1" spans="2:14" ht="8.25" customHeight="1" thickBot="1" x14ac:dyDescent="0.3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16"/>
      <c r="L1" s="16"/>
    </row>
    <row r="2" spans="2:14" ht="38.25" customHeight="1" thickBot="1" x14ac:dyDescent="0.35">
      <c r="B2" s="59"/>
      <c r="C2" s="59"/>
      <c r="D2" s="59"/>
      <c r="E2" s="59"/>
      <c r="F2" s="59"/>
      <c r="G2" s="59"/>
      <c r="H2" s="59"/>
      <c r="I2" s="59"/>
      <c r="J2" s="59"/>
      <c r="K2" s="63">
        <v>2018</v>
      </c>
      <c r="L2" s="63"/>
      <c r="N2" s="45" t="s">
        <v>8</v>
      </c>
    </row>
    <row r="3" spans="2:14" ht="63.75" customHeight="1" thickBot="1" x14ac:dyDescent="0.3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N3" s="45" t="s">
        <v>9</v>
      </c>
    </row>
    <row r="4" spans="2:14" ht="6.75" customHeight="1" thickBot="1" x14ac:dyDescent="0.3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4" ht="24" customHeight="1" thickBot="1" x14ac:dyDescent="0.35">
      <c r="B5" s="76" t="s">
        <v>2</v>
      </c>
      <c r="C5" s="76"/>
      <c r="D5" s="58" t="s">
        <v>5</v>
      </c>
      <c r="E5" s="58"/>
      <c r="F5" s="58"/>
      <c r="G5" s="58"/>
      <c r="H5" s="58"/>
      <c r="I5" s="58"/>
      <c r="J5" s="58"/>
      <c r="K5" s="58"/>
      <c r="L5" s="58"/>
    </row>
    <row r="6" spans="2:14" s="9" customFormat="1" ht="18.75" customHeight="1" thickBot="1" x14ac:dyDescent="0.35">
      <c r="B6" s="17"/>
      <c r="C6" s="17"/>
      <c r="D6" s="29"/>
      <c r="E6" s="17"/>
      <c r="F6" s="17"/>
      <c r="G6" s="17"/>
      <c r="H6" s="17"/>
      <c r="I6" s="17"/>
      <c r="J6" s="50"/>
      <c r="K6" s="50"/>
      <c r="L6" s="50"/>
    </row>
    <row r="7" spans="2:14" ht="22.5" customHeight="1" x14ac:dyDescent="0.25">
      <c r="B7" s="27" t="str">
        <f>Beräkningar!B8</f>
        <v>INTÄKTER</v>
      </c>
      <c r="C7" s="18"/>
      <c r="D7" s="28" t="str">
        <f>Beräkningar!B9</f>
        <v>NETTOVINST</v>
      </c>
      <c r="E7" s="18"/>
      <c r="F7" s="28" t="str">
        <f>Beräkningar!B10</f>
        <v>RÄNTA</v>
      </c>
      <c r="G7" s="18"/>
      <c r="H7" s="28" t="str">
        <f>Beräkningar!B11</f>
        <v>AVSKRIVNING</v>
      </c>
      <c r="I7" s="18"/>
      <c r="J7" s="73" t="str">
        <f>Beräkningar!B12</f>
        <v>RÖRELSEVINST</v>
      </c>
      <c r="K7" s="74"/>
      <c r="L7" s="75"/>
      <c r="M7" s="8"/>
    </row>
    <row r="8" spans="2:14" ht="42" customHeight="1" x14ac:dyDescent="0.3">
      <c r="B8" s="24">
        <f ca="1">IFERROR(Beräkningar!G8,"")</f>
        <v>180026.63</v>
      </c>
      <c r="C8" s="16"/>
      <c r="D8" s="24">
        <f ca="1">IFERROR(Beräkningar!G9,"")</f>
        <v>66272.100000000006</v>
      </c>
      <c r="E8" s="16"/>
      <c r="F8" s="24">
        <f ca="1">IFERROR(Beräkningar!G10,"")</f>
        <v>3338.3</v>
      </c>
      <c r="G8" s="16"/>
      <c r="H8" s="23">
        <f ca="1">IFERROR(Beräkningar!G11,"")</f>
        <v>5068.42</v>
      </c>
      <c r="I8" s="19"/>
      <c r="J8" s="67">
        <f ca="1">IFERROR(Beräkningar!G12,"")</f>
        <v>77317.83</v>
      </c>
      <c r="K8" s="68"/>
      <c r="L8" s="69"/>
    </row>
    <row r="9" spans="2:14" s="4" customFormat="1" ht="18.75" customHeight="1" x14ac:dyDescent="0.3">
      <c r="B9" s="26">
        <f ca="1">Beräkningar!H8</f>
        <v>9.0775909245357722E-2</v>
      </c>
      <c r="C9" s="16"/>
      <c r="D9" s="25">
        <f ca="1">Beräkningar!H9</f>
        <v>7.7882732612067906E-2</v>
      </c>
      <c r="E9" s="16"/>
      <c r="F9" s="25">
        <f ca="1">Beräkningar!H10</f>
        <v>6.0272571644545136E-2</v>
      </c>
      <c r="G9" s="16"/>
      <c r="H9" s="25">
        <f ca="1">Beräkningar!H11</f>
        <v>8.8194725035877219E-3</v>
      </c>
      <c r="I9" s="16"/>
      <c r="J9" s="64">
        <f ca="1">Beräkningar!H12</f>
        <v>7.3293999655530406E-3</v>
      </c>
      <c r="K9" s="65"/>
      <c r="L9" s="66"/>
      <c r="M9" s="5"/>
    </row>
    <row r="10" spans="2:14" ht="18.75" customHeight="1" x14ac:dyDescent="0.3">
      <c r="B10" s="20"/>
      <c r="C10" s="46"/>
      <c r="D10" s="20"/>
      <c r="E10" s="16"/>
      <c r="F10" s="20"/>
      <c r="G10" s="47"/>
      <c r="H10" s="21"/>
      <c r="I10" s="48"/>
      <c r="J10" s="70"/>
      <c r="K10" s="71"/>
      <c r="L10" s="72"/>
      <c r="M10" s="6"/>
    </row>
    <row r="11" spans="2:14" ht="18.75" customHeight="1" thickBot="1" x14ac:dyDescent="0.35">
      <c r="B11" s="22"/>
      <c r="C11" s="16"/>
      <c r="D11" s="22"/>
      <c r="E11" s="16"/>
      <c r="F11" s="22"/>
      <c r="G11" s="16"/>
      <c r="H11" s="22"/>
      <c r="I11" s="16"/>
      <c r="J11" s="51"/>
      <c r="K11" s="52"/>
      <c r="L11" s="53"/>
    </row>
    <row r="12" spans="2:14" ht="18.75" customHeight="1" thickBo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4" ht="24" customHeight="1" thickBot="1" x14ac:dyDescent="0.35">
      <c r="B13" s="57" t="s">
        <v>3</v>
      </c>
      <c r="C13" s="57"/>
      <c r="D13" s="58" t="s">
        <v>6</v>
      </c>
      <c r="E13" s="58"/>
      <c r="F13" s="58"/>
      <c r="G13" s="58"/>
      <c r="H13" s="58"/>
      <c r="I13" s="58"/>
      <c r="J13" s="58"/>
      <c r="K13" s="58"/>
      <c r="L13" s="58"/>
    </row>
    <row r="14" spans="2:14" ht="18.75" customHeight="1" x14ac:dyDescent="0.3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2:14" ht="18.75" customHeight="1" x14ac:dyDescent="0.3">
      <c r="B15" s="77" t="s">
        <v>4</v>
      </c>
      <c r="C15" s="77"/>
      <c r="D15" s="38" t="str">
        <f>"RAPPORTÅR ("&amp;ValtÅr&amp;")"</f>
        <v>RAPPORTÅR (2018)</v>
      </c>
      <c r="E15" s="49" t="str">
        <f>"FÖREGÅENDE ÅR ("&amp;ValtÅr-1&amp;")"</f>
        <v>FÖREGÅENDE ÅR (2017)</v>
      </c>
      <c r="F15" s="49"/>
      <c r="G15" s="49"/>
      <c r="H15" s="39" t="s">
        <v>7</v>
      </c>
      <c r="I15" s="79" t="str">
        <f ca="1">CONCATENATE(År," ÅRSTREND")</f>
        <v>5 ÅRSTREND</v>
      </c>
      <c r="J15" s="79"/>
      <c r="K15" s="79"/>
      <c r="L15" s="79"/>
    </row>
    <row r="16" spans="2:14" ht="30" customHeight="1" x14ac:dyDescent="0.3">
      <c r="B16" s="78" t="str">
        <f>Beräkningar!B15</f>
        <v>INTÄKTER</v>
      </c>
      <c r="C16" s="78"/>
      <c r="D16" s="87">
        <f ca="1">IF($B16="","",Beräkningar!G15)</f>
        <v>180026.63</v>
      </c>
      <c r="E16" s="88">
        <f ca="1">IF($B16="","",Beräkningar!F15)</f>
        <v>165044.56</v>
      </c>
      <c r="F16" s="88"/>
      <c r="G16" s="88"/>
      <c r="H16" s="40">
        <f t="shared" ref="H16:H40" ca="1" si="0">IFERROR(D16/E16-1,"")</f>
        <v>9.0775909245357722E-2</v>
      </c>
      <c r="I16" s="80"/>
      <c r="J16" s="80"/>
      <c r="K16" s="80"/>
      <c r="L16" s="80"/>
    </row>
    <row r="17" spans="2:12" ht="30" customHeight="1" x14ac:dyDescent="0.3">
      <c r="B17" s="55" t="str">
        <f>Beräkningar!B16</f>
        <v>RÖRELSEKOSTNADER</v>
      </c>
      <c r="C17" s="55"/>
      <c r="D17" s="89">
        <f ca="1">IF($B17="","",Beräkningar!G16)</f>
        <v>80883.33</v>
      </c>
      <c r="E17" s="90">
        <f ca="1">IF($B17="","",Beräkningar!F16)</f>
        <v>81674.37</v>
      </c>
      <c r="F17" s="90"/>
      <c r="G17" s="90"/>
      <c r="H17" s="10">
        <f t="shared" ca="1" si="0"/>
        <v>-9.6852905017815738E-3</v>
      </c>
      <c r="I17" s="62"/>
      <c r="J17" s="62"/>
      <c r="K17" s="62"/>
      <c r="L17" s="62"/>
    </row>
    <row r="18" spans="2:12" ht="30" customHeight="1" x14ac:dyDescent="0.3">
      <c r="B18" s="55" t="str">
        <f>Beräkningar!B17</f>
        <v>RÖRELSEVINST</v>
      </c>
      <c r="C18" s="55"/>
      <c r="D18" s="89">
        <f ca="1">IF($B18="","",Beräkningar!G17)</f>
        <v>77317.83</v>
      </c>
      <c r="E18" s="90">
        <f ca="1">IF($B18="","",Beräkningar!F17)</f>
        <v>76755.259999999995</v>
      </c>
      <c r="F18" s="90"/>
      <c r="G18" s="90"/>
      <c r="H18" s="10">
        <f t="shared" ca="1" si="0"/>
        <v>7.3293999655530406E-3</v>
      </c>
      <c r="I18" s="62"/>
      <c r="J18" s="62"/>
      <c r="K18" s="62"/>
      <c r="L18" s="62"/>
    </row>
    <row r="19" spans="2:12" ht="30" customHeight="1" x14ac:dyDescent="0.3">
      <c r="B19" s="55" t="str">
        <f>Beräkningar!B18</f>
        <v>AVSKRIVNING</v>
      </c>
      <c r="C19" s="55"/>
      <c r="D19" s="89">
        <f ca="1">IF($B19="","",Beräkningar!G18)</f>
        <v>5068.42</v>
      </c>
      <c r="E19" s="90">
        <f ca="1">IF($B19="","",Beräkningar!F18)</f>
        <v>5024.1099999999997</v>
      </c>
      <c r="F19" s="90"/>
      <c r="G19" s="90"/>
      <c r="H19" s="10">
        <f t="shared" ca="1" si="0"/>
        <v>8.8194725035877219E-3</v>
      </c>
      <c r="I19" s="62"/>
      <c r="J19" s="62"/>
      <c r="K19" s="62"/>
      <c r="L19" s="62"/>
    </row>
    <row r="20" spans="2:12" ht="30" customHeight="1" x14ac:dyDescent="0.3">
      <c r="B20" s="55" t="str">
        <f>Beräkningar!B19</f>
        <v>RÄNTA</v>
      </c>
      <c r="C20" s="55"/>
      <c r="D20" s="89">
        <f ca="1">IF($B20="","",Beräkningar!G19)</f>
        <v>3338.3</v>
      </c>
      <c r="E20" s="90">
        <f ca="1">IF($B20="","",Beräkningar!F19)</f>
        <v>3148.53</v>
      </c>
      <c r="F20" s="90"/>
      <c r="G20" s="90"/>
      <c r="H20" s="10">
        <f t="shared" ca="1" si="0"/>
        <v>6.0272571644545136E-2</v>
      </c>
      <c r="I20" s="62"/>
      <c r="J20" s="62"/>
      <c r="K20" s="62"/>
      <c r="L20" s="62"/>
    </row>
    <row r="21" spans="2:12" ht="30" customHeight="1" x14ac:dyDescent="0.3">
      <c r="B21" s="55" t="str">
        <f>Beräkningar!B20</f>
        <v>NETTOVINST</v>
      </c>
      <c r="C21" s="55"/>
      <c r="D21" s="89">
        <f ca="1">IF($B21="","",Beräkningar!G20)</f>
        <v>66272.100000000006</v>
      </c>
      <c r="E21" s="90">
        <f ca="1">IF($B21="","",Beräkningar!F20)</f>
        <v>61483.59</v>
      </c>
      <c r="F21" s="90"/>
      <c r="G21" s="90"/>
      <c r="H21" s="10">
        <f t="shared" ca="1" si="0"/>
        <v>7.7882732612067906E-2</v>
      </c>
      <c r="I21" s="62"/>
      <c r="J21" s="62"/>
      <c r="K21" s="62"/>
      <c r="L21" s="62"/>
    </row>
    <row r="22" spans="2:12" ht="30" customHeight="1" x14ac:dyDescent="0.3">
      <c r="B22" s="55" t="str">
        <f>Beräkningar!B21</f>
        <v>SKATT</v>
      </c>
      <c r="C22" s="55"/>
      <c r="D22" s="89">
        <f ca="1">IF($B22="","",Beräkningar!G21)</f>
        <v>29424.53</v>
      </c>
      <c r="E22" s="90">
        <f ca="1">IF($B22="","",Beräkningar!F21)</f>
        <v>28335.67</v>
      </c>
      <c r="F22" s="90"/>
      <c r="G22" s="90"/>
      <c r="H22" s="10">
        <f t="shared" ca="1" si="0"/>
        <v>3.8427183828722011E-2</v>
      </c>
      <c r="I22" s="62"/>
      <c r="J22" s="62"/>
      <c r="K22" s="62"/>
      <c r="L22" s="62"/>
    </row>
    <row r="23" spans="2:12" ht="30" customHeight="1" x14ac:dyDescent="0.3">
      <c r="B23" s="55" t="str">
        <f>Beräkningar!B22</f>
        <v>VINST EFTER SKATT</v>
      </c>
      <c r="C23" s="55"/>
      <c r="D23" s="89">
        <f ca="1">IF($B23="","",Beräkningar!G22)</f>
        <v>42438.2</v>
      </c>
      <c r="E23" s="90">
        <f ca="1">IF($B23="","",Beräkningar!F22)</f>
        <v>40607.730000000003</v>
      </c>
      <c r="F23" s="90"/>
      <c r="G23" s="90"/>
      <c r="H23" s="10">
        <f t="shared" ca="1" si="0"/>
        <v>4.5076885607740147E-2</v>
      </c>
      <c r="I23" s="62"/>
      <c r="J23" s="62"/>
      <c r="K23" s="62"/>
      <c r="L23" s="62"/>
    </row>
    <row r="24" spans="2:12" ht="30" customHeight="1" x14ac:dyDescent="0.3">
      <c r="B24" s="55" t="str">
        <f>Beräkningar!B23</f>
        <v>MÅTT 1</v>
      </c>
      <c r="C24" s="55"/>
      <c r="D24" s="89">
        <f ca="1">IF($B24="","",Beräkningar!G23)</f>
        <v>16.78</v>
      </c>
      <c r="E24" s="90">
        <f ca="1">IF($B24="","",Beräkningar!F23)</f>
        <v>15.57</v>
      </c>
      <c r="F24" s="90"/>
      <c r="G24" s="90"/>
      <c r="H24" s="10">
        <f t="shared" ca="1" si="0"/>
        <v>7.7713551701991124E-2</v>
      </c>
      <c r="I24" s="62"/>
      <c r="J24" s="62"/>
      <c r="K24" s="62"/>
      <c r="L24" s="62"/>
    </row>
    <row r="25" spans="2:12" ht="30" customHeight="1" x14ac:dyDescent="0.3">
      <c r="B25" s="55" t="str">
        <f>Beräkningar!B24</f>
        <v>MÅTT 2</v>
      </c>
      <c r="C25" s="55"/>
      <c r="D25" s="89">
        <f ca="1">IF($B25="","",Beräkningar!G24)</f>
        <v>21.84</v>
      </c>
      <c r="E25" s="90">
        <f ca="1">IF($B25="","",Beräkningar!F24)</f>
        <v>20.48</v>
      </c>
      <c r="F25" s="90"/>
      <c r="G25" s="90"/>
      <c r="H25" s="10">
        <f t="shared" ca="1" si="0"/>
        <v>6.640625E-2</v>
      </c>
      <c r="I25" s="62"/>
      <c r="J25" s="62"/>
      <c r="K25" s="62"/>
      <c r="L25" s="62"/>
    </row>
    <row r="26" spans="2:12" ht="30" customHeight="1" x14ac:dyDescent="0.3">
      <c r="B26" s="55" t="str">
        <f>Beräkningar!B25</f>
        <v>MÅTT 3</v>
      </c>
      <c r="C26" s="55"/>
      <c r="D26" s="89">
        <f ca="1">IF($B26="","",Beräkningar!G25)</f>
        <v>26.39</v>
      </c>
      <c r="E26" s="90">
        <f ca="1">IF($B26="","",Beräkningar!F25)</f>
        <v>24.67</v>
      </c>
      <c r="F26" s="90"/>
      <c r="G26" s="90"/>
      <c r="H26" s="10">
        <f t="shared" ca="1" si="0"/>
        <v>6.9720308066477443E-2</v>
      </c>
      <c r="I26" s="62"/>
      <c r="J26" s="62"/>
      <c r="K26" s="62"/>
      <c r="L26" s="62"/>
    </row>
    <row r="27" spans="2:12" ht="30" customHeight="1" x14ac:dyDescent="0.3">
      <c r="B27" s="55" t="str">
        <f>Beräkningar!B26</f>
        <v>MÅTT 4</v>
      </c>
      <c r="C27" s="55"/>
      <c r="D27" s="89">
        <f ca="1">IF($B27="","",Beräkningar!G26)</f>
        <v>14.59</v>
      </c>
      <c r="E27" s="90">
        <f ca="1">IF($B27="","",Beräkningar!F26)</f>
        <v>13.76</v>
      </c>
      <c r="F27" s="90"/>
      <c r="G27" s="90"/>
      <c r="H27" s="10">
        <f t="shared" ca="1" si="0"/>
        <v>6.0319767441860517E-2</v>
      </c>
      <c r="I27" s="62"/>
      <c r="J27" s="62"/>
      <c r="K27" s="62"/>
      <c r="L27" s="62"/>
    </row>
    <row r="28" spans="2:12" ht="30" customHeight="1" x14ac:dyDescent="0.3">
      <c r="B28" s="55" t="str">
        <f>Beräkningar!B27</f>
        <v>MÅTT 5</v>
      </c>
      <c r="C28" s="55"/>
      <c r="D28" s="89">
        <f ca="1">IF($B28="","",Beräkningar!G27)</f>
        <v>1</v>
      </c>
      <c r="E28" s="90">
        <f ca="1">IF($B28="","",Beräkningar!F27)</f>
        <v>0.91</v>
      </c>
      <c r="F28" s="90"/>
      <c r="G28" s="90"/>
      <c r="H28" s="10">
        <f t="shared" ca="1" si="0"/>
        <v>9.8901098901098772E-2</v>
      </c>
      <c r="I28" s="62"/>
      <c r="J28" s="62"/>
      <c r="K28" s="62"/>
      <c r="L28" s="62"/>
    </row>
    <row r="29" spans="2:12" ht="30" customHeight="1" x14ac:dyDescent="0.3">
      <c r="B29" s="55" t="str">
        <f>Beräkningar!B28</f>
        <v>MÅTT 6</v>
      </c>
      <c r="C29" s="55"/>
      <c r="D29" s="89">
        <f ca="1">IF($B29="","",Beräkningar!G28)</f>
        <v>0.3</v>
      </c>
      <c r="E29" s="90">
        <f ca="1">IF($B29="","",Beräkningar!F28)</f>
        <v>0.28999999999999998</v>
      </c>
      <c r="F29" s="90"/>
      <c r="G29" s="90"/>
      <c r="H29" s="10">
        <f t="shared" ca="1" si="0"/>
        <v>3.4482758620689724E-2</v>
      </c>
      <c r="I29" s="62"/>
      <c r="J29" s="62"/>
      <c r="K29" s="62"/>
      <c r="L29" s="62"/>
    </row>
    <row r="30" spans="2:12" ht="30" customHeight="1" x14ac:dyDescent="0.3">
      <c r="B30" s="55" t="str">
        <f>Beräkningar!B29</f>
        <v/>
      </c>
      <c r="C30" s="55"/>
      <c r="D30" s="89" t="str">
        <f>IF($B30="","",Beräkningar!G29)</f>
        <v/>
      </c>
      <c r="E30" s="90" t="str">
        <f>IF($B30="","",Beräkningar!F29)</f>
        <v/>
      </c>
      <c r="F30" s="90"/>
      <c r="G30" s="90"/>
      <c r="H30" s="10" t="str">
        <f t="shared" si="0"/>
        <v/>
      </c>
      <c r="I30" s="62"/>
      <c r="J30" s="62"/>
      <c r="K30" s="62"/>
      <c r="L30" s="62"/>
    </row>
    <row r="31" spans="2:12" ht="30" customHeight="1" x14ac:dyDescent="0.3">
      <c r="B31" s="55" t="str">
        <f>Beräkningar!B30</f>
        <v/>
      </c>
      <c r="C31" s="55"/>
      <c r="D31" s="89" t="str">
        <f>IF($B31="","",Beräkningar!G30)</f>
        <v/>
      </c>
      <c r="E31" s="90" t="str">
        <f>IF($B31="","",Beräkningar!F30)</f>
        <v/>
      </c>
      <c r="F31" s="90"/>
      <c r="G31" s="90"/>
      <c r="H31" s="10" t="str">
        <f t="shared" si="0"/>
        <v/>
      </c>
      <c r="I31" s="62"/>
      <c r="J31" s="62"/>
      <c r="K31" s="62"/>
      <c r="L31" s="62"/>
    </row>
    <row r="32" spans="2:12" ht="30" customHeight="1" x14ac:dyDescent="0.3">
      <c r="B32" s="55" t="str">
        <f>Beräkningar!B31</f>
        <v/>
      </c>
      <c r="C32" s="55"/>
      <c r="D32" s="89" t="str">
        <f>IF($B32="","",Beräkningar!G31)</f>
        <v/>
      </c>
      <c r="E32" s="90" t="str">
        <f>IF($B32="","",Beräkningar!F31)</f>
        <v/>
      </c>
      <c r="F32" s="90"/>
      <c r="G32" s="90"/>
      <c r="H32" s="10" t="str">
        <f t="shared" si="0"/>
        <v/>
      </c>
      <c r="I32" s="62"/>
      <c r="J32" s="62"/>
      <c r="K32" s="62"/>
      <c r="L32" s="62"/>
    </row>
    <row r="33" spans="2:12" ht="30" customHeight="1" x14ac:dyDescent="0.3">
      <c r="B33" s="55" t="str">
        <f>Beräkningar!B32</f>
        <v/>
      </c>
      <c r="C33" s="55"/>
      <c r="D33" s="89" t="str">
        <f>IF($B33="","",Beräkningar!G32)</f>
        <v/>
      </c>
      <c r="E33" s="90" t="str">
        <f>IF($B33="","",Beräkningar!F32)</f>
        <v/>
      </c>
      <c r="F33" s="90"/>
      <c r="G33" s="90"/>
      <c r="H33" s="10" t="str">
        <f t="shared" si="0"/>
        <v/>
      </c>
      <c r="I33" s="62"/>
      <c r="J33" s="62"/>
      <c r="K33" s="62"/>
      <c r="L33" s="62"/>
    </row>
    <row r="34" spans="2:12" ht="30" customHeight="1" x14ac:dyDescent="0.3">
      <c r="B34" s="55" t="str">
        <f>Beräkningar!B33</f>
        <v/>
      </c>
      <c r="C34" s="55"/>
      <c r="D34" s="89" t="str">
        <f>IF($B34="","",Beräkningar!G33)</f>
        <v/>
      </c>
      <c r="E34" s="90" t="str">
        <f>IF($B34="","",Beräkningar!F33)</f>
        <v/>
      </c>
      <c r="F34" s="90"/>
      <c r="G34" s="90"/>
      <c r="H34" s="10" t="str">
        <f t="shared" si="0"/>
        <v/>
      </c>
      <c r="I34" s="62"/>
      <c r="J34" s="62"/>
      <c r="K34" s="62"/>
      <c r="L34" s="62"/>
    </row>
    <row r="35" spans="2:12" ht="30" customHeight="1" x14ac:dyDescent="0.3">
      <c r="B35" s="55" t="str">
        <f>Beräkningar!B34</f>
        <v/>
      </c>
      <c r="C35" s="55"/>
      <c r="D35" s="89" t="str">
        <f>IF($B35="","",Beräkningar!G34)</f>
        <v/>
      </c>
      <c r="E35" s="90" t="str">
        <f>IF($B35="","",Beräkningar!F34)</f>
        <v/>
      </c>
      <c r="F35" s="90"/>
      <c r="G35" s="90"/>
      <c r="H35" s="10" t="str">
        <f t="shared" si="0"/>
        <v/>
      </c>
      <c r="I35" s="62"/>
      <c r="J35" s="62"/>
      <c r="K35" s="62"/>
      <c r="L35" s="62"/>
    </row>
    <row r="36" spans="2:12" ht="30" customHeight="1" x14ac:dyDescent="0.3">
      <c r="B36" s="55" t="str">
        <f>Beräkningar!B35</f>
        <v/>
      </c>
      <c r="C36" s="55"/>
      <c r="D36" s="89" t="str">
        <f>IF($B36="","",Beräkningar!G35)</f>
        <v/>
      </c>
      <c r="E36" s="90" t="str">
        <f>IF($B36="","",Beräkningar!F35)</f>
        <v/>
      </c>
      <c r="F36" s="90"/>
      <c r="G36" s="90"/>
      <c r="H36" s="10" t="str">
        <f t="shared" si="0"/>
        <v/>
      </c>
      <c r="I36" s="62"/>
      <c r="J36" s="62"/>
      <c r="K36" s="62"/>
      <c r="L36" s="62"/>
    </row>
    <row r="37" spans="2:12" ht="30" customHeight="1" x14ac:dyDescent="0.3">
      <c r="B37" s="55" t="str">
        <f>Beräkningar!B36</f>
        <v/>
      </c>
      <c r="C37" s="55"/>
      <c r="D37" s="89" t="str">
        <f>IF($B37="","",Beräkningar!G36)</f>
        <v/>
      </c>
      <c r="E37" s="90" t="str">
        <f>IF($B37="","",Beräkningar!F36)</f>
        <v/>
      </c>
      <c r="F37" s="90"/>
      <c r="G37" s="90"/>
      <c r="H37" s="10" t="str">
        <f t="shared" si="0"/>
        <v/>
      </c>
      <c r="I37" s="62"/>
      <c r="J37" s="62"/>
      <c r="K37" s="62"/>
      <c r="L37" s="62"/>
    </row>
    <row r="38" spans="2:12" ht="30" customHeight="1" x14ac:dyDescent="0.3">
      <c r="B38" s="55" t="str">
        <f>Beräkningar!B37</f>
        <v/>
      </c>
      <c r="C38" s="55"/>
      <c r="D38" s="89" t="str">
        <f>IF($B38="","",Beräkningar!G37)</f>
        <v/>
      </c>
      <c r="E38" s="90" t="str">
        <f>IF($B38="","",Beräkningar!F37)</f>
        <v/>
      </c>
      <c r="F38" s="90"/>
      <c r="G38" s="90"/>
      <c r="H38" s="10" t="str">
        <f t="shared" si="0"/>
        <v/>
      </c>
      <c r="I38" s="62"/>
      <c r="J38" s="62"/>
      <c r="K38" s="62"/>
      <c r="L38" s="62"/>
    </row>
    <row r="39" spans="2:12" ht="30" customHeight="1" x14ac:dyDescent="0.3">
      <c r="B39" s="55" t="str">
        <f>Beräkningar!B38</f>
        <v/>
      </c>
      <c r="C39" s="55"/>
      <c r="D39" s="89" t="str">
        <f>IF($B39="","",Beräkningar!G38)</f>
        <v/>
      </c>
      <c r="E39" s="90" t="str">
        <f>IF($B39="","",Beräkningar!F38)</f>
        <v/>
      </c>
      <c r="F39" s="90"/>
      <c r="G39" s="90"/>
      <c r="H39" s="10" t="str">
        <f t="shared" si="0"/>
        <v/>
      </c>
      <c r="I39" s="62"/>
      <c r="J39" s="62"/>
      <c r="K39" s="62"/>
      <c r="L39" s="62"/>
    </row>
    <row r="40" spans="2:12" ht="30" customHeight="1" x14ac:dyDescent="0.3">
      <c r="B40" s="56" t="str">
        <f>Beräkningar!B39</f>
        <v/>
      </c>
      <c r="C40" s="56"/>
      <c r="D40" s="91" t="str">
        <f>IF($B40="","",Beräkningar!G39)</f>
        <v/>
      </c>
      <c r="E40" s="92" t="str">
        <f>IF($B40="","",Beräkningar!F39)</f>
        <v/>
      </c>
      <c r="F40" s="92"/>
      <c r="G40" s="92"/>
      <c r="H40" s="41" t="str">
        <f t="shared" si="0"/>
        <v/>
      </c>
      <c r="I40" s="81"/>
      <c r="J40" s="81"/>
      <c r="K40" s="81"/>
      <c r="L40" s="81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Välj år i listan. Välj Avbryt, tryck på ALT + NEDÅTPIL sedan NEDPIL och RETUR för att välja alternativ" prompt="Välj år i den här cellen. Tryck på ALT + NEDÅTPIL för alternativ, sedan nedåtpilen och RETUR för att välja" sqref="K2:L2" xr:uid="{00000000-0002-0000-0000-000000000000}">
      <formula1>listaÅr</formula1>
    </dataValidation>
    <dataValidation allowBlank="1" showInputMessage="1" showErrorMessage="1" prompt="Skapa årliga finansiella rapport i arbetsboken. Välj år i cell K2 i det här kalkylbladet, D5 för att gå till kalkylbladet huvudmått och D13 för att gå till kalkylbladet ekonomisk data" sqref="A1" xr:uid="{00000000-0002-0000-0000-000001000000}"/>
    <dataValidation allowBlank="1" showInputMessage="1" showErrorMessage="1" prompt="Rubriken för det här kalkylbladet namn finns i den här cellen. Ange företagsnamn i cellen nedanför och välj rapportår i cellen till höger. Tips finns i cell N2 och N3" sqref="B1:J2" xr:uid="{00000000-0002-0000-0000-000002000000}"/>
    <dataValidation allowBlank="1" showInputMessage="1" showErrorMessage="1" prompt="Ange företagets namn i den här cellen" sqref="B3:L4" xr:uid="{00000000-0002-0000-0000-000003000000}"/>
    <dataValidation allowBlank="1" showInputMessage="1" showErrorMessage="1" prompt="Markera cellen till höger för att gå till kalkylbladet inställningar för huvudmått" sqref="B5:C5" xr:uid="{00000000-0002-0000-0000-000004000000}"/>
    <dataValidation allowBlank="1" showInputMessage="1" showErrorMessage="1" prompt="Navigeringslänk till kalkylbladet inställningar för huvudmått" sqref="D5:L5" xr:uid="{00000000-0002-0000-0000-000005000000}"/>
    <dataValidation allowBlank="1" showInputMessage="1" showErrorMessage="1" prompt="Intäkter, tillväxtprocent och miniatyrdiagram uppdateras automatiskt i cellerna nedanför" sqref="B7" xr:uid="{00000000-0002-0000-0000-000006000000}"/>
    <dataValidation allowBlank="1" showInputMessage="1" showErrorMessage="1" prompt="Totala intäkter uppdateras automatiskt i den här cellen och tillväxtprocent i cellen nedanför" sqref="B8" xr:uid="{00000000-0002-0000-0000-000007000000}"/>
    <dataValidation allowBlank="1" showInputMessage="1" showErrorMessage="1" prompt="Tillväxtprocent uppdateras automatiskt i den här cellen och miniatyrdiagram i cellen nedanför" sqref="B9 D9 F9 H9 J9:L9" xr:uid="{00000000-0002-0000-0000-000008000000}"/>
    <dataValidation allowBlank="1" showInputMessage="1" showErrorMessage="1" prompt="Nettovinst, tillväxtprocent och miniatyrdiagram uppdateras automatiskt i cellerna nedanför" sqref="D7" xr:uid="{00000000-0002-0000-0000-000009000000}"/>
    <dataValidation allowBlank="1" showInputMessage="1" showErrorMessage="1" prompt="Nettovinst uppdateras automatiskt i den här cellen och tillväxtprocent i cellen nedanför" sqref="D8" xr:uid="{00000000-0002-0000-0000-00000A000000}"/>
    <dataValidation allowBlank="1" showInputMessage="1" showErrorMessage="1" prompt="Ränta, tillväxtprocent och miniatyrdiagram uppdateras automatiskt i cellerna nedanför" sqref="F7" xr:uid="{00000000-0002-0000-0000-00000B000000}"/>
    <dataValidation allowBlank="1" showInputMessage="1" showErrorMessage="1" prompt="Ränta uppdateras automatiskt i den här cellen och tillväxtprocent i cellen nedanför" sqref="F8" xr:uid="{00000000-0002-0000-0000-00000C000000}"/>
    <dataValidation allowBlank="1" showInputMessage="1" showErrorMessage="1" prompt="Avskrivningsbelopp, tillväxtprocent och miniatyrdiagram uppdateras automatiskt i cellerna nedanför" sqref="H7" xr:uid="{00000000-0002-0000-0000-00000D000000}"/>
    <dataValidation allowBlank="1" showInputMessage="1" showErrorMessage="1" prompt="Avskrivningsbelopp uppdateras automatiskt i den här cellen och tillväxtprocent i cellen nedanför" sqref="H8" xr:uid="{00000000-0002-0000-0000-00000E000000}"/>
    <dataValidation allowBlank="1" showInputMessage="1" showErrorMessage="1" prompt="Rörelseresultat, tillväxtprocent och miniatyrdiagram uppdateras automatiskt i cellerna nedanför" sqref="J7:L7" xr:uid="{00000000-0002-0000-0000-00000F000000}"/>
    <dataValidation allowBlank="1" showInputMessage="1" showErrorMessage="1" prompt="Rörelseresultat uppdateras automatiskt i den här cellen och tillväxtprocent i cellen nedanför" sqref="J8:L8" xr:uid="{00000000-0002-0000-0000-000010000000}"/>
    <dataValidation allowBlank="1" showInputMessage="1" showErrorMessage="1" prompt="Alla mått data uppdateras automatiskt i tabellen som början i cell B15" sqref="B13:C13" xr:uid="{00000000-0002-0000-0000-000011000000}"/>
    <dataValidation allowBlank="1" showInputMessage="1" showErrorMessage="1" prompt="Mått uppdateras automatiskt i den här kolumnen under den här rubriken" sqref="B15" xr:uid="{00000000-0002-0000-0000-000012000000}"/>
    <dataValidation allowBlank="1" showInputMessage="1" showErrorMessage="1" prompt="Rapportårets siffror uppdateras automatiskt i den här kolumnen under den här rubriken" sqref="D15" xr:uid="{00000000-0002-0000-0000-000013000000}"/>
    <dataValidation allowBlank="1" showInputMessage="1" showErrorMessage="1" prompt="Föregående årets siffror uppdateras automatiskt i den här kolumnen under den här rubriken" sqref="E15" xr:uid="{00000000-0002-0000-0000-000014000000}"/>
    <dataValidation allowBlank="1" showInputMessage="1" showErrorMessage="1" prompt="Förändring i procent och ikon uppdateras automatiskt i den här kolumnen under den här rubriken" sqref="H15" xr:uid="{00000000-0002-0000-0000-000015000000}"/>
    <dataValidation allowBlank="1" showInputMessage="1" showErrorMessage="1" prompt="5-årig trendlinje uppdateras automatiskt i den här kolumnen under den här rubriken" sqref="I15:L15" xr:uid="{00000000-0002-0000-0000-000016000000}"/>
    <dataValidation allowBlank="1" showInputMessage="1" showErrorMessage="1" prompt="Navigeringslänk till kalkylbladet ekonomiska data" sqref="D13:L13" xr:uid="{00000000-0002-0000-0000-000017000000}"/>
  </dataValidations>
  <hyperlinks>
    <hyperlink ref="D5" location="'Nyckelmått – inställningar'!C5" tooltip="Välj för att gå till inställningar för kalkylbladet nyckelmått" display="Tap to change report Key Metrics" xr:uid="{00000000-0004-0000-0000-000000000000}"/>
    <hyperlink ref="D13:H13" location="'Inmatning av finansiella data'!B6" tooltip="Välj för att gå till kalkylbladet ekonomiska datainmatning" display="Do not modify the information below. Tap to enter Financial Data" xr:uid="{00000000-0004-0000-0000-000001000000}"/>
    <hyperlink ref="D5:L5" location="'Nyckelmått – inställningar'!A1" tooltip="Välj för att gå till inställningar för kalkylbladet nyckelmått" display="Tap to change report Key Metrics" xr:uid="{00000000-0004-0000-0000-000002000000}"/>
    <hyperlink ref="D13:L13" location="'Inmatning av finansiella data'!A1" tooltip="Välj för att gå till kalkylbladet ekonomiska datainmatning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Beräkningar!C8:G8</xm:f>
              <xm:sqref>B10</xm:sqref>
            </x14:sparkline>
            <x14:sparkline>
              <xm:f>Beräkningar!C9:G9</xm:f>
              <xm:sqref>D10</xm:sqref>
            </x14:sparkline>
            <x14:sparkline>
              <xm:f>Beräkningar!C10:G10</xm:f>
              <xm:sqref>F10</xm:sqref>
            </x14:sparkline>
            <x14:sparkline>
              <xm:f>Beräkningar!C11:G11</xm:f>
              <xm:sqref>H10</xm:sqref>
            </x14:sparkline>
            <x14:sparkline>
              <xm:f>Beräkningar!C12:G12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Beräkningar!C15:G15</xm:f>
              <xm:sqref>I16</xm:sqref>
            </x14:sparkline>
            <x14:sparkline>
              <xm:f>Beräkningar!C16:G16</xm:f>
              <xm:sqref>I17</xm:sqref>
            </x14:sparkline>
            <x14:sparkline>
              <xm:f>Beräkningar!C17:G17</xm:f>
              <xm:sqref>I18</xm:sqref>
            </x14:sparkline>
            <x14:sparkline>
              <xm:f>Beräkningar!C18:G18</xm:f>
              <xm:sqref>I19</xm:sqref>
            </x14:sparkline>
            <x14:sparkline>
              <xm:f>Beräkningar!C19:G19</xm:f>
              <xm:sqref>I20</xm:sqref>
            </x14:sparkline>
            <x14:sparkline>
              <xm:f>Beräkningar!C20:G20</xm:f>
              <xm:sqref>I21</xm:sqref>
            </x14:sparkline>
            <x14:sparkline>
              <xm:f>Beräkningar!C21:G21</xm:f>
              <xm:sqref>I22</xm:sqref>
            </x14:sparkline>
            <x14:sparkline>
              <xm:f>Beräkningar!C22:G22</xm:f>
              <xm:sqref>I23</xm:sqref>
            </x14:sparkline>
            <x14:sparkline>
              <xm:f>Beräkningar!C23:G23</xm:f>
              <xm:sqref>I24</xm:sqref>
            </x14:sparkline>
            <x14:sparkline>
              <xm:f>Beräkningar!C24:G24</xm:f>
              <xm:sqref>I25</xm:sqref>
            </x14:sparkline>
            <x14:sparkline>
              <xm:f>Beräkningar!C25:G25</xm:f>
              <xm:sqref>I26</xm:sqref>
            </x14:sparkline>
            <x14:sparkline>
              <xm:f>Beräkningar!C26:G26</xm:f>
              <xm:sqref>I27</xm:sqref>
            </x14:sparkline>
            <x14:sparkline>
              <xm:f>Beräkningar!C27:G27</xm:f>
              <xm:sqref>I28</xm:sqref>
            </x14:sparkline>
            <x14:sparkline>
              <xm:f>Beräkningar!C28:G28</xm:f>
              <xm:sqref>I29</xm:sqref>
            </x14:sparkline>
            <x14:sparkline>
              <xm:f>Beräkningar!C29:G29</xm:f>
              <xm:sqref>I30</xm:sqref>
            </x14:sparkline>
            <x14:sparkline>
              <xm:f>Beräkningar!C30:G30</xm:f>
              <xm:sqref>I31</xm:sqref>
            </x14:sparkline>
            <x14:sparkline>
              <xm:f>Beräkningar!C31:G31</xm:f>
              <xm:sqref>I32</xm:sqref>
            </x14:sparkline>
            <x14:sparkline>
              <xm:f>Beräkningar!C32:G32</xm:f>
              <xm:sqref>I33</xm:sqref>
            </x14:sparkline>
            <x14:sparkline>
              <xm:f>Beräkningar!C33:G33</xm:f>
              <xm:sqref>I34</xm:sqref>
            </x14:sparkline>
            <x14:sparkline>
              <xm:f>Beräkningar!C34:G34</xm:f>
              <xm:sqref>I35</xm:sqref>
            </x14:sparkline>
            <x14:sparkline>
              <xm:f>Beräkningar!C35:G35</xm:f>
              <xm:sqref>I36</xm:sqref>
            </x14:sparkline>
            <x14:sparkline>
              <xm:f>Beräkningar!C36:G36</xm:f>
              <xm:sqref>I37</xm:sqref>
            </x14:sparkline>
            <x14:sparkline>
              <xm:f>Beräkningar!C37:G37</xm:f>
              <xm:sqref>I38</xm:sqref>
            </x14:sparkline>
            <x14:sparkline>
              <xm:f>Beräkningar!C38:G38</xm:f>
              <xm:sqref>I39</xm:sqref>
            </x14:sparkline>
            <x14:sparkline>
              <xm:f>Beräkningar!C39:G39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activeCell="N17" sqref="N17"/>
      <selection pane="bottomLeft"/>
    </sheetView>
  </sheetViews>
  <sheetFormatPr defaultRowHeight="30" customHeight="1" x14ac:dyDescent="0.3"/>
  <cols>
    <col min="1" max="1" width="1.625" customWidth="1"/>
    <col min="2" max="2" width="21.375" customWidth="1"/>
    <col min="3" max="9" width="17.25" customWidth="1"/>
    <col min="10" max="10" width="1.625" customWidth="1"/>
  </cols>
  <sheetData>
    <row r="1" spans="2:9" ht="8.25" customHeight="1" x14ac:dyDescent="0.3">
      <c r="B1" s="84" t="s">
        <v>10</v>
      </c>
      <c r="C1" s="84"/>
      <c r="D1" s="84"/>
      <c r="E1" s="84"/>
      <c r="F1" s="84"/>
      <c r="G1" s="84"/>
      <c r="H1" s="84"/>
      <c r="I1" s="84"/>
    </row>
    <row r="2" spans="2:9" ht="38.25" customHeight="1" x14ac:dyDescent="0.3">
      <c r="B2" s="84"/>
      <c r="C2" s="84"/>
      <c r="D2" s="84"/>
      <c r="E2" s="84"/>
      <c r="F2" s="84"/>
      <c r="G2" s="84"/>
      <c r="H2" s="84"/>
      <c r="I2" s="84"/>
    </row>
    <row r="3" spans="2:9" ht="18" x14ac:dyDescent="0.3">
      <c r="B3" s="82" t="s">
        <v>11</v>
      </c>
      <c r="C3" s="82"/>
      <c r="D3" s="82"/>
      <c r="E3" s="82"/>
      <c r="F3" s="82"/>
      <c r="G3" s="82"/>
      <c r="H3" s="82"/>
      <c r="I3" s="82"/>
    </row>
    <row r="4" spans="2:9" ht="25.5" customHeight="1" x14ac:dyDescent="0.3">
      <c r="B4" s="83" t="s">
        <v>12</v>
      </c>
      <c r="C4" s="83"/>
    </row>
    <row r="5" spans="2:9" ht="25.5" customHeight="1" x14ac:dyDescent="0.3">
      <c r="B5" s="34" t="s">
        <v>13</v>
      </c>
      <c r="C5" s="35">
        <f ca="1">YEAR(TODAY())-6</f>
        <v>2013</v>
      </c>
      <c r="D5" s="35">
        <f ca="1">YEAR(TODAY())-5</f>
        <v>2014</v>
      </c>
      <c r="E5" s="35">
        <f ca="1">YEAR(TODAY())-4</f>
        <v>2015</v>
      </c>
      <c r="F5" s="35">
        <f ca="1">YEAR(TODAY())-3</f>
        <v>2016</v>
      </c>
      <c r="G5" s="35">
        <f ca="1">YEAR(TODAY())-2</f>
        <v>2017</v>
      </c>
      <c r="H5" s="35">
        <f ca="1">YEAR(TODAY())-1</f>
        <v>2018</v>
      </c>
      <c r="I5" s="36">
        <f ca="1">YEAR(TODAY())</f>
        <v>2019</v>
      </c>
    </row>
    <row r="6" spans="2:9" s="5" customFormat="1" ht="30" customHeight="1" x14ac:dyDescent="0.3">
      <c r="B6" s="37" t="s">
        <v>14</v>
      </c>
      <c r="C6" s="93">
        <v>125000</v>
      </c>
      <c r="D6" s="93">
        <v>134137.45000000001</v>
      </c>
      <c r="E6" s="93">
        <v>142728.38</v>
      </c>
      <c r="F6" s="93">
        <v>150687.46</v>
      </c>
      <c r="G6" s="93">
        <v>165044.56</v>
      </c>
      <c r="H6" s="93">
        <v>180026.63</v>
      </c>
      <c r="I6" s="94">
        <v>180583.88</v>
      </c>
    </row>
    <row r="7" spans="2:9" s="5" customFormat="1" ht="30" customHeight="1" x14ac:dyDescent="0.3">
      <c r="B7" s="15" t="s">
        <v>15</v>
      </c>
      <c r="C7" s="95">
        <v>65000</v>
      </c>
      <c r="D7" s="95">
        <v>70962.31</v>
      </c>
      <c r="E7" s="95">
        <v>75924.86</v>
      </c>
      <c r="F7" s="95">
        <v>78901.27</v>
      </c>
      <c r="G7" s="95">
        <v>81674.37</v>
      </c>
      <c r="H7" s="95">
        <v>80883.33</v>
      </c>
      <c r="I7" s="96">
        <v>94419.45</v>
      </c>
    </row>
    <row r="8" spans="2:9" s="5" customFormat="1" ht="30" customHeight="1" x14ac:dyDescent="0.3">
      <c r="B8" s="15" t="s">
        <v>16</v>
      </c>
      <c r="C8" s="95">
        <v>60000</v>
      </c>
      <c r="D8" s="95">
        <v>64207.3</v>
      </c>
      <c r="E8" s="95">
        <v>68857.69</v>
      </c>
      <c r="F8" s="95">
        <v>75643.25</v>
      </c>
      <c r="G8" s="95">
        <v>76755.259999999995</v>
      </c>
      <c r="H8" s="95">
        <v>77317.83</v>
      </c>
      <c r="I8" s="96">
        <v>73425.990000000005</v>
      </c>
    </row>
    <row r="9" spans="2:9" s="5" customFormat="1" ht="30" customHeight="1" x14ac:dyDescent="0.3">
      <c r="B9" s="15" t="s">
        <v>17</v>
      </c>
      <c r="C9" s="95">
        <v>4500</v>
      </c>
      <c r="D9" s="95">
        <v>4517.7700000000004</v>
      </c>
      <c r="E9" s="95">
        <v>4656.92</v>
      </c>
      <c r="F9" s="95">
        <v>4974.21</v>
      </c>
      <c r="G9" s="95">
        <v>5024.1099999999997</v>
      </c>
      <c r="H9" s="95">
        <v>5068.42</v>
      </c>
      <c r="I9" s="96">
        <v>5546.88</v>
      </c>
    </row>
    <row r="10" spans="2:9" s="5" customFormat="1" ht="30" customHeight="1" x14ac:dyDescent="0.3">
      <c r="B10" s="15" t="s">
        <v>18</v>
      </c>
      <c r="C10" s="95">
        <v>2500</v>
      </c>
      <c r="D10" s="95">
        <v>2745.82</v>
      </c>
      <c r="E10" s="95">
        <v>2893.11</v>
      </c>
      <c r="F10" s="95">
        <v>3136.12</v>
      </c>
      <c r="G10" s="95">
        <v>3148.53</v>
      </c>
      <c r="H10" s="95">
        <v>3338.3</v>
      </c>
      <c r="I10" s="96">
        <v>3789.47</v>
      </c>
    </row>
    <row r="11" spans="2:9" s="5" customFormat="1" ht="30" customHeight="1" x14ac:dyDescent="0.3">
      <c r="B11" s="15" t="s">
        <v>19</v>
      </c>
      <c r="C11" s="95">
        <v>54000</v>
      </c>
      <c r="D11" s="95">
        <v>54761.074999999997</v>
      </c>
      <c r="E11" s="95">
        <v>55860.81</v>
      </c>
      <c r="F11" s="95">
        <v>59747.95</v>
      </c>
      <c r="G11" s="95">
        <v>61483.59</v>
      </c>
      <c r="H11" s="95">
        <v>66272.100000000006</v>
      </c>
      <c r="I11" s="96">
        <v>67474.850000000006</v>
      </c>
    </row>
    <row r="12" spans="2:9" s="5" customFormat="1" ht="30" customHeight="1" x14ac:dyDescent="0.3">
      <c r="B12" s="15" t="s">
        <v>20</v>
      </c>
      <c r="C12" s="95">
        <v>22000</v>
      </c>
      <c r="D12" s="95">
        <v>23920.54</v>
      </c>
      <c r="E12" s="95">
        <v>25576.74</v>
      </c>
      <c r="F12" s="95">
        <v>27498.86</v>
      </c>
      <c r="G12" s="95">
        <v>28335.67</v>
      </c>
      <c r="H12" s="95">
        <v>29424.53</v>
      </c>
      <c r="I12" s="96">
        <v>31408.25</v>
      </c>
    </row>
    <row r="13" spans="2:9" s="5" customFormat="1" ht="30" customHeight="1" x14ac:dyDescent="0.3">
      <c r="B13" s="15" t="s">
        <v>21</v>
      </c>
      <c r="C13" s="95">
        <v>32000</v>
      </c>
      <c r="D13" s="95">
        <v>34943.49</v>
      </c>
      <c r="E13" s="95">
        <v>38418.53</v>
      </c>
      <c r="F13" s="95">
        <v>39895.050000000003</v>
      </c>
      <c r="G13" s="95">
        <v>40607.730000000003</v>
      </c>
      <c r="H13" s="95">
        <v>42438.2</v>
      </c>
      <c r="I13" s="96">
        <v>50247.68</v>
      </c>
    </row>
    <row r="14" spans="2:9" s="5" customFormat="1" ht="30" customHeight="1" x14ac:dyDescent="0.3">
      <c r="B14" s="15" t="s">
        <v>22</v>
      </c>
      <c r="C14" s="95">
        <v>12.8</v>
      </c>
      <c r="D14" s="95">
        <v>12.81</v>
      </c>
      <c r="E14" s="95">
        <v>13.78</v>
      </c>
      <c r="F14" s="95">
        <v>14.29</v>
      </c>
      <c r="G14" s="95">
        <v>15.57</v>
      </c>
      <c r="H14" s="95">
        <v>16.78</v>
      </c>
      <c r="I14" s="96">
        <v>19.96</v>
      </c>
    </row>
    <row r="15" spans="2:9" s="5" customFormat="1" ht="30" customHeight="1" x14ac:dyDescent="0.3">
      <c r="B15" s="15" t="s">
        <v>23</v>
      </c>
      <c r="C15" s="95">
        <v>18.2</v>
      </c>
      <c r="D15" s="95">
        <v>18.59</v>
      </c>
      <c r="E15" s="95">
        <v>19.22</v>
      </c>
      <c r="F15" s="95">
        <v>20.170000000000002</v>
      </c>
      <c r="G15" s="95">
        <v>20.48</v>
      </c>
      <c r="H15" s="95">
        <v>21.84</v>
      </c>
      <c r="I15" s="96">
        <v>26.01</v>
      </c>
    </row>
    <row r="16" spans="2:9" s="5" customFormat="1" ht="30" customHeight="1" x14ac:dyDescent="0.3">
      <c r="B16" s="15" t="s">
        <v>24</v>
      </c>
      <c r="C16" s="95">
        <v>19.100000000000001</v>
      </c>
      <c r="D16" s="95">
        <v>20.55</v>
      </c>
      <c r="E16" s="95">
        <v>21.87</v>
      </c>
      <c r="F16" s="95">
        <v>23.19</v>
      </c>
      <c r="G16" s="95">
        <v>24.67</v>
      </c>
      <c r="H16" s="95">
        <v>26.39</v>
      </c>
      <c r="I16" s="96">
        <v>31.08</v>
      </c>
    </row>
    <row r="17" spans="2:9" s="5" customFormat="1" ht="30" customHeight="1" x14ac:dyDescent="0.3">
      <c r="B17" s="15" t="s">
        <v>25</v>
      </c>
      <c r="C17" s="95">
        <v>12.1</v>
      </c>
      <c r="D17" s="95">
        <v>12.21</v>
      </c>
      <c r="E17" s="95">
        <v>12.59</v>
      </c>
      <c r="F17" s="95">
        <v>13.7</v>
      </c>
      <c r="G17" s="95">
        <v>13.76</v>
      </c>
      <c r="H17" s="95">
        <v>14.59</v>
      </c>
      <c r="I17" s="96">
        <v>14.92</v>
      </c>
    </row>
    <row r="18" spans="2:9" s="5" customFormat="1" ht="30" customHeight="1" x14ac:dyDescent="0.3">
      <c r="B18" s="15" t="s">
        <v>26</v>
      </c>
      <c r="C18" s="95">
        <v>0.75</v>
      </c>
      <c r="D18" s="95">
        <v>0.79</v>
      </c>
      <c r="E18" s="95">
        <v>0.85</v>
      </c>
      <c r="F18" s="95">
        <v>0.89</v>
      </c>
      <c r="G18" s="95">
        <v>0.91</v>
      </c>
      <c r="H18" s="95">
        <v>1</v>
      </c>
      <c r="I18" s="96">
        <v>1.03</v>
      </c>
    </row>
    <row r="19" spans="2:9" s="5" customFormat="1" ht="30" customHeight="1" x14ac:dyDescent="0.3">
      <c r="B19" s="15" t="s">
        <v>27</v>
      </c>
      <c r="C19" s="95">
        <v>0.23</v>
      </c>
      <c r="D19" s="95">
        <v>0.25</v>
      </c>
      <c r="E19" s="95">
        <v>0.27</v>
      </c>
      <c r="F19" s="95">
        <v>0.28000000000000003</v>
      </c>
      <c r="G19" s="95">
        <v>0.28999999999999998</v>
      </c>
      <c r="H19" s="95">
        <v>0.3</v>
      </c>
      <c r="I19" s="96">
        <v>0.34</v>
      </c>
    </row>
    <row r="20" spans="2:9" s="5" customFormat="1" ht="30" customHeight="1" x14ac:dyDescent="0.3">
      <c r="B20" s="15"/>
      <c r="C20" s="95"/>
      <c r="D20" s="95"/>
      <c r="E20" s="95"/>
      <c r="F20" s="95"/>
      <c r="G20" s="95"/>
      <c r="H20" s="95"/>
      <c r="I20" s="96"/>
    </row>
    <row r="21" spans="2:9" ht="30" customHeight="1" x14ac:dyDescent="0.3">
      <c r="B21" s="15"/>
      <c r="C21" s="95"/>
      <c r="D21" s="95"/>
      <c r="E21" s="95"/>
      <c r="F21" s="95"/>
      <c r="G21" s="95"/>
      <c r="H21" s="95"/>
      <c r="I21" s="96"/>
    </row>
    <row r="22" spans="2:9" ht="30" customHeight="1" x14ac:dyDescent="0.3">
      <c r="B22" s="15"/>
      <c r="C22" s="95"/>
      <c r="D22" s="95"/>
      <c r="E22" s="95"/>
      <c r="F22" s="95"/>
      <c r="G22" s="95"/>
      <c r="H22" s="95"/>
      <c r="I22" s="96"/>
    </row>
    <row r="23" spans="2:9" ht="30" customHeight="1" x14ac:dyDescent="0.3">
      <c r="B23" s="15"/>
      <c r="C23" s="95"/>
      <c r="D23" s="95"/>
      <c r="E23" s="95"/>
      <c r="F23" s="95"/>
      <c r="G23" s="95"/>
      <c r="H23" s="95"/>
      <c r="I23" s="96"/>
    </row>
    <row r="24" spans="2:9" ht="30" customHeight="1" x14ac:dyDescent="0.3">
      <c r="B24" s="15"/>
      <c r="C24" s="95"/>
      <c r="D24" s="95"/>
      <c r="E24" s="95"/>
      <c r="F24" s="95"/>
      <c r="G24" s="95"/>
      <c r="H24" s="95"/>
      <c r="I24" s="96"/>
    </row>
    <row r="25" spans="2:9" ht="30" customHeight="1" x14ac:dyDescent="0.3">
      <c r="B25" s="15"/>
      <c r="C25" s="95"/>
      <c r="D25" s="95"/>
      <c r="E25" s="95"/>
      <c r="F25" s="95"/>
      <c r="G25" s="95"/>
      <c r="H25" s="95"/>
      <c r="I25" s="96"/>
    </row>
    <row r="26" spans="2:9" ht="30" customHeight="1" x14ac:dyDescent="0.3">
      <c r="B26" s="15"/>
      <c r="C26" s="95"/>
      <c r="D26" s="95"/>
      <c r="E26" s="95"/>
      <c r="F26" s="95"/>
      <c r="G26" s="95"/>
      <c r="H26" s="95"/>
      <c r="I26" s="96"/>
    </row>
    <row r="27" spans="2:9" ht="30" customHeight="1" x14ac:dyDescent="0.3">
      <c r="B27" s="15"/>
      <c r="C27" s="95"/>
      <c r="D27" s="95"/>
      <c r="E27" s="95"/>
      <c r="F27" s="95"/>
      <c r="G27" s="95"/>
      <c r="H27" s="95"/>
      <c r="I27" s="96"/>
    </row>
    <row r="28" spans="2:9" ht="30" customHeight="1" x14ac:dyDescent="0.3">
      <c r="B28" s="15"/>
      <c r="C28" s="95"/>
      <c r="D28" s="95"/>
      <c r="E28" s="95"/>
      <c r="F28" s="95"/>
      <c r="G28" s="95"/>
      <c r="H28" s="95"/>
      <c r="I28" s="96"/>
    </row>
    <row r="29" spans="2:9" ht="30" customHeight="1" x14ac:dyDescent="0.3">
      <c r="B29" s="15"/>
      <c r="C29" s="95"/>
      <c r="D29" s="95"/>
      <c r="E29" s="95"/>
      <c r="F29" s="95"/>
      <c r="G29" s="95"/>
      <c r="H29" s="95"/>
      <c r="I29" s="96"/>
    </row>
    <row r="30" spans="2:9" ht="30" customHeight="1" x14ac:dyDescent="0.3">
      <c r="B30" s="15"/>
      <c r="C30" s="97"/>
      <c r="D30" s="97"/>
      <c r="E30" s="97"/>
      <c r="F30" s="97"/>
      <c r="G30" s="97"/>
      <c r="H30" s="97"/>
      <c r="I30" s="98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Ange ekonomiska data för upp till 25 nyckeltal och sju år i tabellen som börjar i cell B5 i det här kalkylbladet. Markera cell B4 att gå till kalkylbladet för finansiell rapport" sqref="A1" xr:uid="{00000000-0002-0000-0100-000000000000}"/>
    <dataValidation allowBlank="1" showInputMessage="1" showErrorMessage="1" prompt="Rubriken för det här kalkylbladet namn finns i den här cellen och tips i cellen nedanför" sqref="B1:I2" xr:uid="{00000000-0002-0000-0100-000001000000}"/>
    <dataValidation allowBlank="1" showInputMessage="1" showErrorMessage="1" prompt="Navigeringslänk till kalkylbladet finansiell rapport. Ange information i tabellen nedan" sqref="B4:C4" xr:uid="{00000000-0002-0000-0100-000002000000}"/>
    <dataValidation allowBlank="1" showInputMessage="1" showErrorMessage="1" prompt="Tips finns i den här cellen" sqref="B3:I3" xr:uid="{00000000-0002-0000-0100-000003000000}"/>
    <dataValidation allowBlank="1" showInputMessage="1" showErrorMessage="1" prompt="År uppdateras automatiskt i den här cellen. Ange siffror för det här året i den här kolumnen under den här rubriken" sqref="C5 D5:I5" xr:uid="{00000000-0002-0000-0100-000004000000}"/>
    <dataValidation allowBlank="1" showInputMessage="1" showErrorMessage="1" prompt="Ange måttnamn i den här kolumnen under den här rubriken" sqref="B5" xr:uid="{00000000-0002-0000-0100-000005000000}"/>
  </dataValidations>
  <hyperlinks>
    <hyperlink ref="B4" location="'Resultatrapport'!A1" tooltip="Välj för att gå till kalkylbladet för finansiell rapport" display="Tap to view Financial Report" xr:uid="{00000000-0004-0000-0100-000000000000}"/>
  </hyperlinks>
  <printOptions horizontalCentered="1"/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27.5" customWidth="1"/>
    <col min="4" max="4" width="3.875" customWidth="1"/>
    <col min="5" max="6" width="18" customWidth="1"/>
    <col min="9" max="9" width="1.625" customWidth="1"/>
  </cols>
  <sheetData>
    <row r="1" spans="2:8" ht="8.25" customHeight="1" x14ac:dyDescent="0.3">
      <c r="B1" s="84" t="s">
        <v>28</v>
      </c>
      <c r="C1" s="84"/>
      <c r="D1" s="84"/>
      <c r="E1" s="84"/>
      <c r="F1" s="84"/>
      <c r="G1" s="84"/>
      <c r="H1" s="84"/>
    </row>
    <row r="2" spans="2:8" ht="38.25" customHeight="1" x14ac:dyDescent="0.3">
      <c r="B2" s="84"/>
      <c r="C2" s="84"/>
      <c r="D2" s="84"/>
      <c r="E2" s="84"/>
      <c r="F2" s="84"/>
      <c r="G2" s="84"/>
      <c r="H2" s="84"/>
    </row>
    <row r="3" spans="2:8" ht="25.5" customHeight="1" x14ac:dyDescent="0.25">
      <c r="B3" s="86" t="s">
        <v>29</v>
      </c>
      <c r="C3" s="86"/>
      <c r="D3" s="86"/>
      <c r="E3" s="86"/>
      <c r="F3" s="86"/>
      <c r="G3" s="86"/>
      <c r="H3" s="86"/>
    </row>
    <row r="4" spans="2:8" ht="30" customHeight="1" thickBot="1" x14ac:dyDescent="0.35">
      <c r="B4" s="85" t="s">
        <v>30</v>
      </c>
      <c r="C4" s="85"/>
      <c r="D4" s="85"/>
    </row>
    <row r="5" spans="2:8" s="12" customFormat="1" ht="30" customHeight="1" x14ac:dyDescent="0.3">
      <c r="B5" s="42">
        <v>1</v>
      </c>
      <c r="C5" s="30" t="s">
        <v>14</v>
      </c>
      <c r="D5" s="11" t="str">
        <f>IF(ISBLANK(C5),"← Välj ett värde från listrutan",IF(COUNTIF($C$5:C5,C5)&gt;1,"Du har markerat "&amp;C5&amp;" två gånger.",""))</f>
        <v/>
      </c>
      <c r="G5"/>
    </row>
    <row r="6" spans="2:8" s="12" customFormat="1" ht="30" customHeight="1" x14ac:dyDescent="0.3">
      <c r="B6" s="43">
        <v>2</v>
      </c>
      <c r="C6" s="31" t="s">
        <v>19</v>
      </c>
      <c r="D6" s="11" t="str">
        <f>IF(ISBLANK(C6),"← Välj ett värde från listrutan",IF(COUNTIF($C$5:C6,C6)&gt;1,"Du har markerat "&amp;C6&amp;" två gånger.",""))</f>
        <v/>
      </c>
      <c r="G6"/>
    </row>
    <row r="7" spans="2:8" s="12" customFormat="1" ht="30" customHeight="1" x14ac:dyDescent="0.3">
      <c r="B7" s="43">
        <v>3</v>
      </c>
      <c r="C7" s="32" t="s">
        <v>18</v>
      </c>
      <c r="D7" s="11" t="str">
        <f>IF(ISBLANK(C7),"← Välj ett värde från listrutan",IF(COUNTIF($C$5:C7,C7)&gt;1,"Du har markerat "&amp;C7&amp;" två gånger.",""))</f>
        <v/>
      </c>
      <c r="G7"/>
    </row>
    <row r="8" spans="2:8" s="12" customFormat="1" ht="30" customHeight="1" x14ac:dyDescent="0.3">
      <c r="B8" s="43">
        <v>4</v>
      </c>
      <c r="C8" s="32" t="s">
        <v>17</v>
      </c>
      <c r="D8" s="11" t="str">
        <f>IF(ISBLANK(C8),"← Välj ett värde från listrutan",IF(COUNTIF($C$5:C8,C8)&gt;1,"Du har markerat "&amp;C8&amp;" två gånger.",""))</f>
        <v/>
      </c>
    </row>
    <row r="9" spans="2:8" s="12" customFormat="1" ht="30" customHeight="1" thickBot="1" x14ac:dyDescent="0.35">
      <c r="B9" s="44">
        <v>5</v>
      </c>
      <c r="C9" s="33" t="s">
        <v>16</v>
      </c>
      <c r="D9" s="11" t="str">
        <f>IF(ISBLANK(C9),"← Välj ett värde från listrutan",IF(COUNTIF($C$5:C9,C9)&gt;1,"Du har markerat "&amp;C9&amp;" två gånger.",""))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Välj för huvudmått i listan. Välj Avbryt, tryck på ALT + NEDÅTPIL sedan NEDPIL och RETUR för att välja alternativ" prompt="Välj för huvudmått i den här cellen. Tryck på ALT + NEDÅTPIL för alternativ, sedan nedåtpilen och RETUR för att välja" sqref="C5:C9" xr:uid="{00000000-0002-0000-0200-000000000000}">
      <formula1>listaMått</formula1>
    </dataValidation>
    <dataValidation allowBlank="1" showInputMessage="1" showErrorMessage="1" prompt="Välj för att huvudmått ska visas högst upp i årliga finansiella rapporten i det här kalkylbladet. Välj cell B4 att gå till kalkylbladet för finansiella rapporten" sqref="A1" xr:uid="{00000000-0002-0000-0200-000001000000}"/>
    <dataValidation allowBlank="1" showInputMessage="1" showErrorMessage="1" prompt="Rubriken för det här kalkylbladet namn finns i den här cellen och tips i cellen nedanför" sqref="B1:H2" xr:uid="{00000000-0002-0000-0200-000002000000}"/>
    <dataValidation allowBlank="1" showInputMessage="1" showErrorMessage="1" prompt="Navigeringslänk till kalkylbladet finansiella rapporten. Välj huvudmått i cellerna nedanför, cell C5 till C9" sqref="B4:D4" xr:uid="{00000000-0002-0000-0200-000003000000}"/>
  </dataValidations>
  <hyperlinks>
    <hyperlink ref="B4:C4" location="'Resultatrapport'!A1" tooltip="Visa resultatrapporten" display="  Click to view Financial Report" xr:uid="{00000000-0004-0000-0200-000000000000}"/>
    <hyperlink ref="B4:D4" location="'Resultatrapport'!A1" tooltip="Välj för att gå till kalkylbladet för finansiell rapport" display="  Tap to view Financial Report" xr:uid="{00000000-0004-0000-0200-000001000000}"/>
  </hyperlink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12" customFormat="1" ht="34.5" customHeight="1" x14ac:dyDescent="0.3">
      <c r="A1" s="13" t="s">
        <v>31</v>
      </c>
    </row>
    <row r="2" spans="1:9" s="12" customFormat="1" x14ac:dyDescent="0.3">
      <c r="D2" s="6" t="s">
        <v>34</v>
      </c>
    </row>
    <row r="3" spans="1:9" ht="19.5" customHeight="1" x14ac:dyDescent="0.3">
      <c r="B3" t="s">
        <v>32</v>
      </c>
      <c r="C3" s="2">
        <f>ValtÅr</f>
        <v>2018</v>
      </c>
      <c r="D3">
        <f ca="1">MATCH(C3,listaÅr,0)+1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MATCH(C4,listaÅr,0)+1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MATCH(C7,listaÅr,0)+1</f>
        <v>3</v>
      </c>
      <c r="D6" s="1">
        <f ca="1">MATCH(D7,listaÅr,0)+1</f>
        <v>4</v>
      </c>
      <c r="E6" s="1">
        <f ca="1">MATCH(E7,listaÅr,0)+1</f>
        <v>5</v>
      </c>
      <c r="F6" s="1">
        <f ca="1">MATCH(F7,listaÅr,0)+1</f>
        <v>6</v>
      </c>
      <c r="G6" s="1">
        <f ca="1">MATCH(G7,listaÅr,0)+1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7"/>
    </row>
    <row r="8" spans="1:9" ht="19.5" customHeight="1" x14ac:dyDescent="0.3">
      <c r="A8">
        <f>MATCH(B8,'Inmatning av finansiella data'!$B$6:$B$30,0)</f>
        <v>1</v>
      </c>
      <c r="B8" t="str">
        <f>IF('Nyckelmått – inställningar'!C5="","",'Nyckelmått – inställningar'!C5)</f>
        <v>INTÄKTER</v>
      </c>
      <c r="C8">
        <f ca="1">IFERROR(INDEX('Inmatning av finansiella data'!$B$6:$I$30,$A8,C$6),NA())</f>
        <v>134137.45000000001</v>
      </c>
      <c r="D8">
        <f ca="1">IFERROR(INDEX('Inmatning av finansiella data'!$B$6:$I$30,$A8,D$6),NA())</f>
        <v>142728.38</v>
      </c>
      <c r="E8">
        <f ca="1">IFERROR(INDEX('Inmatning av finansiella data'!$B$6:$I$30,$A8,E$6),NA())</f>
        <v>150687.46</v>
      </c>
      <c r="F8">
        <f ca="1">IFERROR(INDEX('Inmatning av finansiella data'!$B$6:$I$30,$A8,F$6),NA())</f>
        <v>165044.56</v>
      </c>
      <c r="G8">
        <f ca="1">IFERROR(INDEX('Inmatning av finansiella data'!$B$6:$I$30,$A8,G$6),NA())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MATCH(B9,'Inmatning av finansiella data'!$B$6:$B$30,0)</f>
        <v>6</v>
      </c>
      <c r="B9" t="str">
        <f>IF('Nyckelmått – inställningar'!C6="","",'Nyckelmått – inställningar'!C6)</f>
        <v>NETTOVINST</v>
      </c>
      <c r="C9">
        <f ca="1">IFERROR(INDEX('Inmatning av finansiella data'!$B$6:$I$30,$A9,C$6),NA())</f>
        <v>54761.074999999997</v>
      </c>
      <c r="D9">
        <f ca="1">IFERROR(INDEX('Inmatning av finansiella data'!$B$6:$I$30,$A9,D$6),NA())</f>
        <v>55860.81</v>
      </c>
      <c r="E9">
        <f ca="1">IFERROR(INDEX('Inmatning av finansiella data'!$B$6:$I$30,$A9,E$6),NA())</f>
        <v>59747.95</v>
      </c>
      <c r="F9">
        <f ca="1">IFERROR(INDEX('Inmatning av finansiella data'!$B$6:$I$30,$A9,F$6),NA())</f>
        <v>61483.59</v>
      </c>
      <c r="G9">
        <f ca="1">IFERROR(INDEX('Inmatning av finansiella data'!$B$6:$I$30,$A9,G$6),NA())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MATCH(B10,'Inmatning av finansiella data'!$B$6:$B$30,0)</f>
        <v>5</v>
      </c>
      <c r="B10" t="str">
        <f>IF('Nyckelmått – inställningar'!C7="","",'Nyckelmått – inställningar'!C7)</f>
        <v>RÄNTA</v>
      </c>
      <c r="C10">
        <f ca="1">IFERROR(INDEX('Inmatning av finansiella data'!$B$6:$I$30,$A10,C$6),NA())</f>
        <v>2745.82</v>
      </c>
      <c r="D10">
        <f ca="1">IFERROR(INDEX('Inmatning av finansiella data'!$B$6:$I$30,$A10,D$6),NA())</f>
        <v>2893.11</v>
      </c>
      <c r="E10">
        <f ca="1">IFERROR(INDEX('Inmatning av finansiella data'!$B$6:$I$30,$A10,E$6),NA())</f>
        <v>3136.12</v>
      </c>
      <c r="F10">
        <f ca="1">IFERROR(INDEX('Inmatning av finansiella data'!$B$6:$I$30,$A10,F$6),NA())</f>
        <v>3148.53</v>
      </c>
      <c r="G10">
        <f ca="1">IFERROR(INDEX('Inmatning av finansiella data'!$B$6:$I$30,$A10,G$6),NA())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MATCH(B11,'Inmatning av finansiella data'!$B$6:$B$30,0)</f>
        <v>4</v>
      </c>
      <c r="B11" t="str">
        <f>IF('Nyckelmått – inställningar'!C8="","",'Nyckelmått – inställningar'!C8)</f>
        <v>AVSKRIVNING</v>
      </c>
      <c r="C11">
        <f ca="1">IFERROR(INDEX('Inmatning av finansiella data'!$B$6:$I$30,$A11,C$6),NA())</f>
        <v>4517.7700000000004</v>
      </c>
      <c r="D11">
        <f ca="1">IFERROR(INDEX('Inmatning av finansiella data'!$B$6:$I$30,$A11,D$6),NA())</f>
        <v>4656.92</v>
      </c>
      <c r="E11">
        <f ca="1">IFERROR(INDEX('Inmatning av finansiella data'!$B$6:$I$30,$A11,E$6),NA())</f>
        <v>4974.21</v>
      </c>
      <c r="F11">
        <f ca="1">IFERROR(INDEX('Inmatning av finansiella data'!$B$6:$I$30,$A11,F$6),NA())</f>
        <v>5024.1099999999997</v>
      </c>
      <c r="G11">
        <f ca="1">IFERROR(INDEX('Inmatning av finansiella data'!$B$6:$I$30,$A11,G$6),NA())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MATCH(B12,'Inmatning av finansiella data'!$B$6:$B$30,0)</f>
        <v>3</v>
      </c>
      <c r="B12" t="str">
        <f>IF('Nyckelmått – inställningar'!C9="","",'Nyckelmått – inställningar'!C9)</f>
        <v>RÖRELSEVINST</v>
      </c>
      <c r="C12">
        <f ca="1">IFERROR(INDEX('Inmatning av finansiella data'!$B$6:$I$30,$A12,C$6),NA())</f>
        <v>64207.3</v>
      </c>
      <c r="D12">
        <f ca="1">IFERROR(INDEX('Inmatning av finansiella data'!$B$6:$I$30,$A12,D$6),NA())</f>
        <v>68857.69</v>
      </c>
      <c r="E12">
        <f ca="1">IFERROR(INDEX('Inmatning av finansiella data'!$B$6:$I$30,$A12,E$6),NA())</f>
        <v>75643.25</v>
      </c>
      <c r="F12">
        <f ca="1">IFERROR(INDEX('Inmatning av finansiella data'!$B$6:$I$30,$A12,F$6),NA())</f>
        <v>76755.259999999995</v>
      </c>
      <c r="G12">
        <f ca="1">IFERROR(INDEX('Inmatning av finansiella data'!$B$6:$I$30,$A12,G$6),NA())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IF('Inmatning av finansiella data'!B6=0,"",'Inmatning av finansiella data'!B6)</f>
        <v>INTÄKTER</v>
      </c>
      <c r="C15">
        <f ca="1">IF(B15="",NA(),IFERROR(INDEX('Inmatning av finansiella data'!$B$6:$I$30,$A15,C$6),NA()))</f>
        <v>134137.45000000001</v>
      </c>
      <c r="D15">
        <f ca="1">IF(B15="",NA(),IFERROR(INDEX('Inmatning av finansiella data'!$B$6:$I$30,$A15,D$6),NA()))</f>
        <v>142728.38</v>
      </c>
      <c r="E15">
        <f ca="1">IF(B15="",NA(),IFERROR(INDEX('Inmatning av finansiella data'!$B$6:$I$30,$A15,E$6),NA()))</f>
        <v>150687.46</v>
      </c>
      <c r="F15">
        <f ca="1">IF(B15="",NA(),IFERROR(INDEX('Inmatning av finansiella data'!$B$6:$I$30,$A15,F$6),NA()))</f>
        <v>165044.56</v>
      </c>
      <c r="G15">
        <f ca="1">IF(B15="",NA(),IFERROR(INDEX('Inmatning av finansiella data'!$B$6:$I$30,$A15,G$6),NA()))</f>
        <v>180026.63</v>
      </c>
    </row>
    <row r="16" spans="1:9" ht="19.5" customHeight="1" x14ac:dyDescent="0.3">
      <c r="A16">
        <f>ROWS($B$15:B16)</f>
        <v>2</v>
      </c>
      <c r="B16" t="str">
        <f>IF('Inmatning av finansiella data'!B7=0,"",'Inmatning av finansiella data'!B7)</f>
        <v>RÖRELSEKOSTNADER</v>
      </c>
      <c r="C16">
        <f ca="1">IF(B16="",NA(),IFERROR(INDEX('Inmatning av finansiella data'!$B$6:$I$30,$A16,C$6),NA()))</f>
        <v>70962.31</v>
      </c>
      <c r="D16">
        <f ca="1">IF(B16="",NA(),IFERROR(INDEX('Inmatning av finansiella data'!$B$6:$I$30,$A16,D$6),NA()))</f>
        <v>75924.86</v>
      </c>
      <c r="E16">
        <f ca="1">IF(B16="",NA(),IFERROR(INDEX('Inmatning av finansiella data'!$B$6:$I$30,$A16,E$6),NA()))</f>
        <v>78901.27</v>
      </c>
      <c r="F16">
        <f ca="1">IF(B16="",NA(),IFERROR(INDEX('Inmatning av finansiella data'!$B$6:$I$30,$A16,F$6),NA()))</f>
        <v>81674.37</v>
      </c>
      <c r="G16">
        <f ca="1">IF(B16="",NA(),IFERROR(INDEX('Inmatning av finansiella data'!$B$6:$I$30,$A16,G$6),NA()))</f>
        <v>80883.33</v>
      </c>
    </row>
    <row r="17" spans="1:7" ht="19.5" customHeight="1" x14ac:dyDescent="0.3">
      <c r="A17">
        <f>ROWS($B$15:B17)</f>
        <v>3</v>
      </c>
      <c r="B17" t="str">
        <f>IF('Inmatning av finansiella data'!B8=0,"",'Inmatning av finansiella data'!B8)</f>
        <v>RÖRELSEVINST</v>
      </c>
      <c r="C17">
        <f ca="1">IF(B17="",NA(),IFERROR(INDEX('Inmatning av finansiella data'!$B$6:$I$30,$A17,C$6),NA()))</f>
        <v>64207.3</v>
      </c>
      <c r="D17">
        <f ca="1">IF(B17="",NA(),IFERROR(INDEX('Inmatning av finansiella data'!$B$6:$I$30,$A17,D$6),NA()))</f>
        <v>68857.69</v>
      </c>
      <c r="E17">
        <f ca="1">IF(B17="",NA(),IFERROR(INDEX('Inmatning av finansiella data'!$B$6:$I$30,$A17,E$6),NA()))</f>
        <v>75643.25</v>
      </c>
      <c r="F17">
        <f ca="1">IF(B17="",NA(),IFERROR(INDEX('Inmatning av finansiella data'!$B$6:$I$30,$A17,F$6),NA()))</f>
        <v>76755.259999999995</v>
      </c>
      <c r="G17">
        <f ca="1">IF(B17="",NA(),IFERROR(INDEX('Inmatning av finansiella data'!$B$6:$I$30,$A17,G$6),NA()))</f>
        <v>77317.83</v>
      </c>
    </row>
    <row r="18" spans="1:7" ht="19.5" customHeight="1" x14ac:dyDescent="0.3">
      <c r="A18">
        <f>ROWS($B$15:B18)</f>
        <v>4</v>
      </c>
      <c r="B18" t="str">
        <f>IF('Inmatning av finansiella data'!B9=0,"",'Inmatning av finansiella data'!B9)</f>
        <v>AVSKRIVNING</v>
      </c>
      <c r="C18">
        <f ca="1">IF(B18="",NA(),IFERROR(INDEX('Inmatning av finansiella data'!$B$6:$I$30,$A18,C$6),NA()))</f>
        <v>4517.7700000000004</v>
      </c>
      <c r="D18">
        <f ca="1">IF(B18="",NA(),IFERROR(INDEX('Inmatning av finansiella data'!$B$6:$I$30,$A18,D$6),NA()))</f>
        <v>4656.92</v>
      </c>
      <c r="E18">
        <f ca="1">IF(B18="",NA(),IFERROR(INDEX('Inmatning av finansiella data'!$B$6:$I$30,$A18,E$6),NA()))</f>
        <v>4974.21</v>
      </c>
      <c r="F18">
        <f ca="1">IF(B18="",NA(),IFERROR(INDEX('Inmatning av finansiella data'!$B$6:$I$30,$A18,F$6),NA()))</f>
        <v>5024.1099999999997</v>
      </c>
      <c r="G18">
        <f ca="1">IF(B18="",NA(),IFERROR(INDEX('Inmatning av finansiella data'!$B$6:$I$30,$A18,G$6),NA()))</f>
        <v>5068.42</v>
      </c>
    </row>
    <row r="19" spans="1:7" ht="19.5" customHeight="1" x14ac:dyDescent="0.3">
      <c r="A19">
        <f>ROWS($B$15:B19)</f>
        <v>5</v>
      </c>
      <c r="B19" t="str">
        <f>IF('Inmatning av finansiella data'!B10=0,"",'Inmatning av finansiella data'!B10)</f>
        <v>RÄNTA</v>
      </c>
      <c r="C19">
        <f ca="1">IF(B19="",NA(),IFERROR(INDEX('Inmatning av finansiella data'!$B$6:$I$30,$A19,C$6),NA()))</f>
        <v>2745.82</v>
      </c>
      <c r="D19">
        <f ca="1">IF(B19="",NA(),IFERROR(INDEX('Inmatning av finansiella data'!$B$6:$I$30,$A19,D$6),NA()))</f>
        <v>2893.11</v>
      </c>
      <c r="E19">
        <f ca="1">IF(B19="",NA(),IFERROR(INDEX('Inmatning av finansiella data'!$B$6:$I$30,$A19,E$6),NA()))</f>
        <v>3136.12</v>
      </c>
      <c r="F19">
        <f ca="1">IF(B19="",NA(),IFERROR(INDEX('Inmatning av finansiella data'!$B$6:$I$30,$A19,F$6),NA()))</f>
        <v>3148.53</v>
      </c>
      <c r="G19">
        <f ca="1">IF(B19="",NA(),IFERROR(INDEX('Inmatning av finansiella data'!$B$6:$I$30,$A19,G$6),NA()))</f>
        <v>3338.3</v>
      </c>
    </row>
    <row r="20" spans="1:7" ht="19.5" customHeight="1" x14ac:dyDescent="0.3">
      <c r="A20">
        <f>ROWS($B$15:B20)</f>
        <v>6</v>
      </c>
      <c r="B20" t="str">
        <f>IF('Inmatning av finansiella data'!B11=0,"",'Inmatning av finansiella data'!B11)</f>
        <v>NETTOVINST</v>
      </c>
      <c r="C20">
        <f ca="1">IF(B20="",NA(),IFERROR(INDEX('Inmatning av finansiella data'!$B$6:$I$30,$A20,C$6),NA()))</f>
        <v>54761.074999999997</v>
      </c>
      <c r="D20">
        <f ca="1">IF(B20="",NA(),IFERROR(INDEX('Inmatning av finansiella data'!$B$6:$I$30,$A20,D$6),NA()))</f>
        <v>55860.81</v>
      </c>
      <c r="E20">
        <f ca="1">IF(B20="",NA(),IFERROR(INDEX('Inmatning av finansiella data'!$B$6:$I$30,$A20,E$6),NA()))</f>
        <v>59747.95</v>
      </c>
      <c r="F20">
        <f ca="1">IF(B20="",NA(),IFERROR(INDEX('Inmatning av finansiella data'!$B$6:$I$30,$A20,F$6),NA()))</f>
        <v>61483.59</v>
      </c>
      <c r="G20">
        <f ca="1">IF(B20="",NA(),IFERROR(INDEX('Inmatning av finansiella data'!$B$6:$I$30,$A20,G$6),NA()))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IF('Inmatning av finansiella data'!B12=0,"",'Inmatning av finansiella data'!B12)</f>
        <v>SKATT</v>
      </c>
      <c r="C21">
        <f ca="1">IF(B21="",NA(),IFERROR(INDEX('Inmatning av finansiella data'!$B$6:$I$30,$A21,C$6),NA()))</f>
        <v>23920.54</v>
      </c>
      <c r="D21">
        <f ca="1">IF(B21="",NA(),IFERROR(INDEX('Inmatning av finansiella data'!$B$6:$I$30,$A21,D$6),NA()))</f>
        <v>25576.74</v>
      </c>
      <c r="E21">
        <f ca="1">IF(B21="",NA(),IFERROR(INDEX('Inmatning av finansiella data'!$B$6:$I$30,$A21,E$6),NA()))</f>
        <v>27498.86</v>
      </c>
      <c r="F21">
        <f ca="1">IF(B21="",NA(),IFERROR(INDEX('Inmatning av finansiella data'!$B$6:$I$30,$A21,F$6),NA()))</f>
        <v>28335.67</v>
      </c>
      <c r="G21">
        <f ca="1">IF(B21="",NA(),IFERROR(INDEX('Inmatning av finansiella data'!$B$6:$I$30,$A21,G$6),NA()))</f>
        <v>29424.53</v>
      </c>
    </row>
    <row r="22" spans="1:7" ht="19.5" customHeight="1" x14ac:dyDescent="0.3">
      <c r="A22">
        <f>ROWS($B$15:B22)</f>
        <v>8</v>
      </c>
      <c r="B22" t="str">
        <f>IF('Inmatning av finansiella data'!B13=0,"",'Inmatning av finansiella data'!B13)</f>
        <v>VINST EFTER SKATT</v>
      </c>
      <c r="C22">
        <f ca="1">IF(B22="",NA(),IFERROR(INDEX('Inmatning av finansiella data'!$B$6:$I$30,$A22,C$6),NA()))</f>
        <v>34943.49</v>
      </c>
      <c r="D22">
        <f ca="1">IF(B22="",NA(),IFERROR(INDEX('Inmatning av finansiella data'!$B$6:$I$30,$A22,D$6),NA()))</f>
        <v>38418.53</v>
      </c>
      <c r="E22">
        <f ca="1">IF(B22="",NA(),IFERROR(INDEX('Inmatning av finansiella data'!$B$6:$I$30,$A22,E$6),NA()))</f>
        <v>39895.050000000003</v>
      </c>
      <c r="F22">
        <f ca="1">IF(B22="",NA(),IFERROR(INDEX('Inmatning av finansiella data'!$B$6:$I$30,$A22,F$6),NA()))</f>
        <v>40607.730000000003</v>
      </c>
      <c r="G22">
        <f ca="1">IF(B22="",NA(),IFERROR(INDEX('Inmatning av finansiella data'!$B$6:$I$30,$A22,G$6),NA()))</f>
        <v>42438.2</v>
      </c>
    </row>
    <row r="23" spans="1:7" ht="19.5" customHeight="1" x14ac:dyDescent="0.3">
      <c r="A23">
        <f>ROWS($B$15:B23)</f>
        <v>9</v>
      </c>
      <c r="B23" t="str">
        <f>IF('Inmatning av finansiella data'!B14=0,"",'Inmatning av finansiella data'!B14)</f>
        <v>MÅTT 1</v>
      </c>
      <c r="C23">
        <f ca="1">IF(B23="",NA(),IFERROR(INDEX('Inmatning av finansiella data'!$B$6:$I$30,$A23,C$6),NA()))</f>
        <v>12.81</v>
      </c>
      <c r="D23">
        <f ca="1">IF(B23="",NA(),IFERROR(INDEX('Inmatning av finansiella data'!$B$6:$I$30,$A23,D$6),NA()))</f>
        <v>13.78</v>
      </c>
      <c r="E23">
        <f ca="1">IF(B23="",NA(),IFERROR(INDEX('Inmatning av finansiella data'!$B$6:$I$30,$A23,E$6),NA()))</f>
        <v>14.29</v>
      </c>
      <c r="F23">
        <f ca="1">IF(B23="",NA(),IFERROR(INDEX('Inmatning av finansiella data'!$B$6:$I$30,$A23,F$6),NA()))</f>
        <v>15.57</v>
      </c>
      <c r="G23">
        <f ca="1">IF(B23="",NA(),IFERROR(INDEX('Inmatning av finansiella data'!$B$6:$I$30,$A23,G$6),NA()))</f>
        <v>16.78</v>
      </c>
    </row>
    <row r="24" spans="1:7" ht="19.5" customHeight="1" x14ac:dyDescent="0.3">
      <c r="A24">
        <f>ROWS($B$15:B24)</f>
        <v>10</v>
      </c>
      <c r="B24" t="str">
        <f>IF('Inmatning av finansiella data'!B15=0,"",'Inmatning av finansiella data'!B15)</f>
        <v>MÅTT 2</v>
      </c>
      <c r="C24">
        <f ca="1">IF(B24="",NA(),IFERROR(INDEX('Inmatning av finansiella data'!$B$6:$I$30,$A24,C$6),NA()))</f>
        <v>18.59</v>
      </c>
      <c r="D24">
        <f ca="1">IF(B24="",NA(),IFERROR(INDEX('Inmatning av finansiella data'!$B$6:$I$30,$A24,D$6),NA()))</f>
        <v>19.22</v>
      </c>
      <c r="E24">
        <f ca="1">IF(B24="",NA(),IFERROR(INDEX('Inmatning av finansiella data'!$B$6:$I$30,$A24,E$6),NA()))</f>
        <v>20.170000000000002</v>
      </c>
      <c r="F24">
        <f ca="1">IF(B24="",NA(),IFERROR(INDEX('Inmatning av finansiella data'!$B$6:$I$30,$A24,F$6),NA()))</f>
        <v>20.48</v>
      </c>
      <c r="G24">
        <f ca="1">IF(B24="",NA(),IFERROR(INDEX('Inmatning av finansiella data'!$B$6:$I$30,$A24,G$6),NA()))</f>
        <v>21.84</v>
      </c>
    </row>
    <row r="25" spans="1:7" ht="19.5" customHeight="1" x14ac:dyDescent="0.3">
      <c r="A25">
        <f>ROWS($B$15:B25)</f>
        <v>11</v>
      </c>
      <c r="B25" t="str">
        <f>IF('Inmatning av finansiella data'!B16=0,"",'Inmatning av finansiella data'!B16)</f>
        <v>MÅTT 3</v>
      </c>
      <c r="C25">
        <f ca="1">IF(B25="",NA(),IFERROR(INDEX('Inmatning av finansiella data'!$B$6:$I$30,$A25,C$6),NA()))</f>
        <v>20.55</v>
      </c>
      <c r="D25">
        <f ca="1">IF(B25="",NA(),IFERROR(INDEX('Inmatning av finansiella data'!$B$6:$I$30,$A25,D$6),NA()))</f>
        <v>21.87</v>
      </c>
      <c r="E25">
        <f ca="1">IF(B25="",NA(),IFERROR(INDEX('Inmatning av finansiella data'!$B$6:$I$30,$A25,E$6),NA()))</f>
        <v>23.19</v>
      </c>
      <c r="F25">
        <f ca="1">IF(B25="",NA(),IFERROR(INDEX('Inmatning av finansiella data'!$B$6:$I$30,$A25,F$6),NA()))</f>
        <v>24.67</v>
      </c>
      <c r="G25">
        <f ca="1">IF(B25="",NA(),IFERROR(INDEX('Inmatning av finansiella data'!$B$6:$I$30,$A25,G$6),NA()))</f>
        <v>26.39</v>
      </c>
    </row>
    <row r="26" spans="1:7" ht="19.5" customHeight="1" x14ac:dyDescent="0.3">
      <c r="A26">
        <f>ROWS($B$15:B26)</f>
        <v>12</v>
      </c>
      <c r="B26" t="str">
        <f>IF('Inmatning av finansiella data'!B17=0,"",'Inmatning av finansiella data'!B17)</f>
        <v>MÅTT 4</v>
      </c>
      <c r="C26">
        <f ca="1">IF(B26="",NA(),IFERROR(INDEX('Inmatning av finansiella data'!$B$6:$I$30,$A26,C$6),NA()))</f>
        <v>12.21</v>
      </c>
      <c r="D26">
        <f ca="1">IF(B26="",NA(),IFERROR(INDEX('Inmatning av finansiella data'!$B$6:$I$30,$A26,D$6),NA()))</f>
        <v>12.59</v>
      </c>
      <c r="E26">
        <f ca="1">IF(B26="",NA(),IFERROR(INDEX('Inmatning av finansiella data'!$B$6:$I$30,$A26,E$6),NA()))</f>
        <v>13.7</v>
      </c>
      <c r="F26">
        <f ca="1">IF(B26="",NA(),IFERROR(INDEX('Inmatning av finansiella data'!$B$6:$I$30,$A26,F$6),NA()))</f>
        <v>13.76</v>
      </c>
      <c r="G26">
        <f ca="1">IF(B26="",NA(),IFERROR(INDEX('Inmatning av finansiella data'!$B$6:$I$30,$A26,G$6),NA()))</f>
        <v>14.59</v>
      </c>
    </row>
    <row r="27" spans="1:7" ht="19.5" customHeight="1" x14ac:dyDescent="0.3">
      <c r="A27">
        <f>ROWS($B$15:B27)</f>
        <v>13</v>
      </c>
      <c r="B27" t="str">
        <f>IF('Inmatning av finansiella data'!B18=0,"",'Inmatning av finansiella data'!B18)</f>
        <v>MÅTT 5</v>
      </c>
      <c r="C27">
        <f ca="1">IF(B27="",NA(),IFERROR(INDEX('Inmatning av finansiella data'!$B$6:$I$30,$A27,C$6),NA()))</f>
        <v>0.79</v>
      </c>
      <c r="D27">
        <f ca="1">IF(B27="",NA(),IFERROR(INDEX('Inmatning av finansiella data'!$B$6:$I$30,$A27,D$6),NA()))</f>
        <v>0.85</v>
      </c>
      <c r="E27">
        <f ca="1">IF(B27="",NA(),IFERROR(INDEX('Inmatning av finansiella data'!$B$6:$I$30,$A27,E$6),NA()))</f>
        <v>0.89</v>
      </c>
      <c r="F27">
        <f ca="1">IF(B27="",NA(),IFERROR(INDEX('Inmatning av finansiella data'!$B$6:$I$30,$A27,F$6),NA()))</f>
        <v>0.91</v>
      </c>
      <c r="G27">
        <f ca="1">IF(B27="",NA(),IFERROR(INDEX('Inmatning av finansiella data'!$B$6:$I$30,$A27,G$6),NA()))</f>
        <v>1</v>
      </c>
    </row>
    <row r="28" spans="1:7" ht="19.5" customHeight="1" x14ac:dyDescent="0.3">
      <c r="A28">
        <f>ROWS($B$15:B28)</f>
        <v>14</v>
      </c>
      <c r="B28" t="str">
        <f>IF('Inmatning av finansiella data'!B19=0,"",'Inmatning av finansiella data'!B19)</f>
        <v>MÅTT 6</v>
      </c>
      <c r="C28">
        <f ca="1">IF(B28="",NA(),IFERROR(INDEX('Inmatning av finansiella data'!$B$6:$I$30,$A28,C$6),NA()))</f>
        <v>0.25</v>
      </c>
      <c r="D28">
        <f ca="1">IF(B28="",NA(),IFERROR(INDEX('Inmatning av finansiella data'!$B$6:$I$30,$A28,D$6),NA()))</f>
        <v>0.27</v>
      </c>
      <c r="E28">
        <f ca="1">IF(B28="",NA(),IFERROR(INDEX('Inmatning av finansiella data'!$B$6:$I$30,$A28,E$6),NA()))</f>
        <v>0.28000000000000003</v>
      </c>
      <c r="F28">
        <f ca="1">IF(B28="",NA(),IFERROR(INDEX('Inmatning av finansiella data'!$B$6:$I$30,$A28,F$6),NA()))</f>
        <v>0.28999999999999998</v>
      </c>
      <c r="G28">
        <f ca="1">IF(B28="",NA(),IFERROR(INDEX('Inmatning av finansiella data'!$B$6:$I$30,$A28,G$6),NA()))</f>
        <v>0.3</v>
      </c>
    </row>
    <row r="29" spans="1:7" ht="19.5" customHeight="1" x14ac:dyDescent="0.3">
      <c r="A29">
        <f>ROWS($B$15:B29)</f>
        <v>15</v>
      </c>
      <c r="B29" t="str">
        <f>IF('Inmatning av finansiella data'!B20=0,"",'Inmatning av finansiella data'!B20)</f>
        <v/>
      </c>
      <c r="C29" t="e">
        <f>IF(B29="",NA(),IFERROR(INDEX('Inmatning av finansiella data'!$B$6:$I$30,$A29,C$6),NA()))</f>
        <v>#N/A</v>
      </c>
      <c r="D29" t="e">
        <f>IF(B29="",NA(),IFERROR(INDEX('Inmatning av finansiella data'!$B$6:$I$30,$A29,D$6),NA()))</f>
        <v>#N/A</v>
      </c>
      <c r="E29" t="e">
        <f>IF(B29="",NA(),IFERROR(INDEX('Inmatning av finansiella data'!$B$6:$I$30,$A29,E$6),NA()))</f>
        <v>#N/A</v>
      </c>
      <c r="F29" t="e">
        <f>IF(B29="",NA(),IFERROR(INDEX('Inmatning av finansiella data'!$B$6:$I$30,$A29,F$6),NA()))</f>
        <v>#N/A</v>
      </c>
      <c r="G29" t="e">
        <f>IF(B29="",NA(),IFERROR(INDEX('Inmatning av finansiella data'!$B$6:$I$30,$A29,G$6),NA()))</f>
        <v>#N/A</v>
      </c>
    </row>
    <row r="30" spans="1:7" ht="19.5" customHeight="1" x14ac:dyDescent="0.3">
      <c r="A30">
        <f>ROWS($B$15:B30)</f>
        <v>16</v>
      </c>
      <c r="B30" t="str">
        <f>IF('Inmatning av finansiella data'!B21=0,"",'Inmatning av finansiella data'!B21)</f>
        <v/>
      </c>
      <c r="C30" t="e">
        <f>IF(B30="",NA(),IFERROR(INDEX('Inmatning av finansiella data'!$B$6:$I$30,$A30,C$6),NA()))</f>
        <v>#N/A</v>
      </c>
      <c r="D30" t="e">
        <f>IF(B30="",NA(),IFERROR(INDEX('Inmatning av finansiella data'!$B$6:$I$30,$A30,D$6),NA()))</f>
        <v>#N/A</v>
      </c>
      <c r="E30" t="e">
        <f>IF(B30="",NA(),IFERROR(INDEX('Inmatning av finansiella data'!$B$6:$I$30,$A30,E$6),NA()))</f>
        <v>#N/A</v>
      </c>
      <c r="F30" t="e">
        <f>IF(B30="",NA(),IFERROR(INDEX('Inmatning av finansiella data'!$B$6:$I$30,$A30,F$6),NA()))</f>
        <v>#N/A</v>
      </c>
      <c r="G30" t="e">
        <f>IF(B30="",NA(),IFERROR(INDEX('Inmatning av finansiella data'!$B$6:$I$30,$A30,G$6),NA()))</f>
        <v>#N/A</v>
      </c>
    </row>
    <row r="31" spans="1:7" ht="19.5" customHeight="1" x14ac:dyDescent="0.3">
      <c r="A31">
        <f>ROWS($B$15:B31)</f>
        <v>17</v>
      </c>
      <c r="B31" t="str">
        <f>IF('Inmatning av finansiella data'!B22=0,"",'Inmatning av finansiella data'!B22)</f>
        <v/>
      </c>
      <c r="C31" t="e">
        <f>IF(B31="",NA(),IFERROR(INDEX('Inmatning av finansiella data'!$B$6:$I$30,$A31,C$6),NA()))</f>
        <v>#N/A</v>
      </c>
      <c r="D31" t="e">
        <f>IF(B31="",NA(),IFERROR(INDEX('Inmatning av finansiella data'!$B$6:$I$30,$A31,D$6),NA()))</f>
        <v>#N/A</v>
      </c>
      <c r="E31" t="e">
        <f>IF(B31="",NA(),IFERROR(INDEX('Inmatning av finansiella data'!$B$6:$I$30,$A31,E$6),NA()))</f>
        <v>#N/A</v>
      </c>
      <c r="F31" t="e">
        <f>IF(B31="",NA(),IFERROR(INDEX('Inmatning av finansiella data'!$B$6:$I$30,$A31,F$6),NA()))</f>
        <v>#N/A</v>
      </c>
      <c r="G31" t="e">
        <f>IF(B31="",NA(),IFERROR(INDEX('Inmatning av finansiella data'!$B$6:$I$30,$A31,G$6),NA()))</f>
        <v>#N/A</v>
      </c>
    </row>
    <row r="32" spans="1:7" ht="19.5" customHeight="1" x14ac:dyDescent="0.3">
      <c r="A32">
        <f>ROWS($B$15:B32)</f>
        <v>18</v>
      </c>
      <c r="B32" t="str">
        <f>IF('Inmatning av finansiella data'!B23=0,"",'Inmatning av finansiella data'!B23)</f>
        <v/>
      </c>
      <c r="C32" t="e">
        <f>IF(B32="",NA(),IFERROR(INDEX('Inmatning av finansiella data'!$B$6:$I$30,$A32,C$6),NA()))</f>
        <v>#N/A</v>
      </c>
      <c r="D32" t="e">
        <f>IF(B32="",NA(),IFERROR(INDEX('Inmatning av finansiella data'!$B$6:$I$30,$A32,D$6),NA()))</f>
        <v>#N/A</v>
      </c>
      <c r="E32" t="e">
        <f>IF(B32="",NA(),IFERROR(INDEX('Inmatning av finansiella data'!$B$6:$I$30,$A32,E$6),NA()))</f>
        <v>#N/A</v>
      </c>
      <c r="F32" t="e">
        <f>IF(B32="",NA(),IFERROR(INDEX('Inmatning av finansiella data'!$B$6:$I$30,$A32,F$6),NA()))</f>
        <v>#N/A</v>
      </c>
      <c r="G32" t="e">
        <f>IF(B32="",NA(),IFERROR(INDEX('Inmatning av finansiella data'!$B$6:$I$30,$A32,G$6),NA()))</f>
        <v>#N/A</v>
      </c>
    </row>
    <row r="33" spans="1:7" ht="19.5" customHeight="1" x14ac:dyDescent="0.3">
      <c r="A33">
        <f>ROWS($B$15:B33)</f>
        <v>19</v>
      </c>
      <c r="B33" t="str">
        <f>IF('Inmatning av finansiella data'!B24=0,"",'Inmatning av finansiella data'!B24)</f>
        <v/>
      </c>
      <c r="C33" t="e">
        <f>IF(B33="",NA(),IFERROR(INDEX('Inmatning av finansiella data'!$B$6:$I$30,$A33,C$6),NA()))</f>
        <v>#N/A</v>
      </c>
      <c r="D33" t="e">
        <f>IF(B33="",NA(),IFERROR(INDEX('Inmatning av finansiella data'!$B$6:$I$30,$A33,D$6),NA()))</f>
        <v>#N/A</v>
      </c>
      <c r="E33" t="e">
        <f>IF(B33="",NA(),IFERROR(INDEX('Inmatning av finansiella data'!$B$6:$I$30,$A33,E$6),NA()))</f>
        <v>#N/A</v>
      </c>
      <c r="F33" t="e">
        <f>IF(B33="",NA(),IFERROR(INDEX('Inmatning av finansiella data'!$B$6:$I$30,$A33,F$6),NA()))</f>
        <v>#N/A</v>
      </c>
      <c r="G33" t="e">
        <f>IF(B33="",NA(),IFERROR(INDEX('Inmatning av finansiella data'!$B$6:$I$30,$A33,G$6),NA()))</f>
        <v>#N/A</v>
      </c>
    </row>
    <row r="34" spans="1:7" ht="19.5" customHeight="1" x14ac:dyDescent="0.3">
      <c r="A34">
        <f>ROWS($B$15:B34)</f>
        <v>20</v>
      </c>
      <c r="B34" t="str">
        <f>IF('Inmatning av finansiella data'!B25=0,"",'Inmatning av finansiella data'!B25)</f>
        <v/>
      </c>
      <c r="C34" t="e">
        <f>IF(B34="",NA(),IFERROR(INDEX('Inmatning av finansiella data'!$B$6:$I$30,$A34,C$6),NA()))</f>
        <v>#N/A</v>
      </c>
      <c r="D34" t="e">
        <f>IF(B34="",NA(),IFERROR(INDEX('Inmatning av finansiella data'!$B$6:$I$30,$A34,D$6),NA()))</f>
        <v>#N/A</v>
      </c>
      <c r="E34" t="e">
        <f>IF(B34="",NA(),IFERROR(INDEX('Inmatning av finansiella data'!$B$6:$I$30,$A34,E$6),NA()))</f>
        <v>#N/A</v>
      </c>
      <c r="F34" t="e">
        <f>IF(B34="",NA(),IFERROR(INDEX('Inmatning av finansiella data'!$B$6:$I$30,$A34,F$6),NA()))</f>
        <v>#N/A</v>
      </c>
      <c r="G34" t="e">
        <f>IF(B34="",NA(),IFERROR(INDEX('Inmatning av finansiella data'!$B$6:$I$30,$A34,G$6),NA()))</f>
        <v>#N/A</v>
      </c>
    </row>
    <row r="35" spans="1:7" ht="19.5" customHeight="1" x14ac:dyDescent="0.3">
      <c r="A35">
        <f>ROWS($B$15:B35)</f>
        <v>21</v>
      </c>
      <c r="B35" t="str">
        <f>IF('Inmatning av finansiella data'!B26=0,"",'Inmatning av finansiella data'!B26)</f>
        <v/>
      </c>
      <c r="C35" t="e">
        <f>IF(B35="",NA(),IFERROR(INDEX('Inmatning av finansiella data'!$B$6:$I$30,$A35,C$6),NA()))</f>
        <v>#N/A</v>
      </c>
      <c r="D35" t="e">
        <f>IF(B35="",NA(),IFERROR(INDEX('Inmatning av finansiella data'!$B$6:$I$30,$A35,D$6),NA()))</f>
        <v>#N/A</v>
      </c>
      <c r="E35" t="e">
        <f>IF(B35="",NA(),IFERROR(INDEX('Inmatning av finansiella data'!$B$6:$I$30,$A35,E$6),NA()))</f>
        <v>#N/A</v>
      </c>
      <c r="F35" t="e">
        <f>IF(B35="",NA(),IFERROR(INDEX('Inmatning av finansiella data'!$B$6:$I$30,$A35,F$6),NA()))</f>
        <v>#N/A</v>
      </c>
      <c r="G35" t="e">
        <f>IF(B35="",NA(),IFERROR(INDEX('Inmatning av finansiella data'!$B$6:$I$30,$A35,G$6),NA()))</f>
        <v>#N/A</v>
      </c>
    </row>
    <row r="36" spans="1:7" ht="19.5" customHeight="1" x14ac:dyDescent="0.3">
      <c r="A36">
        <f>ROWS($B$15:B36)</f>
        <v>22</v>
      </c>
      <c r="B36" t="str">
        <f>IF('Inmatning av finansiella data'!B27=0,"",'Inmatning av finansiella data'!B27)</f>
        <v/>
      </c>
      <c r="C36" t="e">
        <f>IF(B36="",NA(),IFERROR(INDEX('Inmatning av finansiella data'!$B$6:$I$30,$A36,C$6),NA()))</f>
        <v>#N/A</v>
      </c>
      <c r="D36" t="e">
        <f>IF(B36="",NA(),IFERROR(INDEX('Inmatning av finansiella data'!$B$6:$I$30,$A36,D$6),NA()))</f>
        <v>#N/A</v>
      </c>
      <c r="E36" t="e">
        <f>IF(B36="",NA(),IFERROR(INDEX('Inmatning av finansiella data'!$B$6:$I$30,$A36,E$6),NA()))</f>
        <v>#N/A</v>
      </c>
      <c r="F36" t="e">
        <f>IF(B36="",NA(),IFERROR(INDEX('Inmatning av finansiella data'!$B$6:$I$30,$A36,F$6),NA()))</f>
        <v>#N/A</v>
      </c>
      <c r="G36" t="e">
        <f>IF(B36="",NA(),IFERROR(INDEX('Inmatning av finansiella data'!$B$6:$I$30,$A36,G$6),NA()))</f>
        <v>#N/A</v>
      </c>
    </row>
    <row r="37" spans="1:7" ht="19.5" customHeight="1" x14ac:dyDescent="0.3">
      <c r="A37">
        <f>ROWS($B$15:B37)</f>
        <v>23</v>
      </c>
      <c r="B37" t="str">
        <f>IF('Inmatning av finansiella data'!B28=0,"",'Inmatning av finansiella data'!B28)</f>
        <v/>
      </c>
      <c r="C37" t="e">
        <f>IF(B37="",NA(),IFERROR(INDEX('Inmatning av finansiella data'!$B$6:$I$30,$A37,C$6),NA()))</f>
        <v>#N/A</v>
      </c>
      <c r="D37" t="e">
        <f>IF(B37="",NA(),IFERROR(INDEX('Inmatning av finansiella data'!$B$6:$I$30,$A37,D$6),NA()))</f>
        <v>#N/A</v>
      </c>
      <c r="E37" t="e">
        <f>IF(B37="",NA(),IFERROR(INDEX('Inmatning av finansiella data'!$B$6:$I$30,$A37,E$6),NA()))</f>
        <v>#N/A</v>
      </c>
      <c r="F37" t="e">
        <f>IF(B37="",NA(),IFERROR(INDEX('Inmatning av finansiella data'!$B$6:$I$30,$A37,F$6),NA()))</f>
        <v>#N/A</v>
      </c>
      <c r="G37" t="e">
        <f>IF(B37="",NA(),IFERROR(INDEX('Inmatning av finansiella data'!$B$6:$I$30,$A37,G$6),NA()))</f>
        <v>#N/A</v>
      </c>
    </row>
    <row r="38" spans="1:7" ht="19.5" customHeight="1" x14ac:dyDescent="0.3">
      <c r="A38">
        <f>ROWS($B$15:B38)</f>
        <v>24</v>
      </c>
      <c r="B38" t="str">
        <f>IF('Inmatning av finansiella data'!B29=0,"",'Inmatning av finansiella data'!B29)</f>
        <v/>
      </c>
      <c r="C38" t="e">
        <f>IF(B38="",NA(),IFERROR(INDEX('Inmatning av finansiella data'!$B$6:$I$30,$A38,C$6),NA()))</f>
        <v>#N/A</v>
      </c>
      <c r="D38" t="e">
        <f>IF(B38="",NA(),IFERROR(INDEX('Inmatning av finansiella data'!$B$6:$I$30,$A38,D$6),NA()))</f>
        <v>#N/A</v>
      </c>
      <c r="E38" t="e">
        <f>IF(B38="",NA(),IFERROR(INDEX('Inmatning av finansiella data'!$B$6:$I$30,$A38,E$6),NA()))</f>
        <v>#N/A</v>
      </c>
      <c r="F38" t="e">
        <f>IF(B38="",NA(),IFERROR(INDEX('Inmatning av finansiella data'!$B$6:$I$30,$A38,F$6),NA()))</f>
        <v>#N/A</v>
      </c>
      <c r="G38" t="e">
        <f>IF(B38="",NA(),IFERROR(INDEX('Inmatning av finansiella data'!$B$6:$I$30,$A38,G$6),NA()))</f>
        <v>#N/A</v>
      </c>
    </row>
    <row r="39" spans="1:7" ht="19.5" customHeight="1" x14ac:dyDescent="0.3">
      <c r="A39">
        <f>ROWS($B$15:B39)</f>
        <v>25</v>
      </c>
      <c r="B39" t="str">
        <f>IF('Inmatning av finansiella data'!B30=0,"",'Inmatning av finansiella data'!B30)</f>
        <v/>
      </c>
      <c r="C39" t="e">
        <f>IF(B39="",NA(),IFERROR(INDEX('Inmatning av finansiella data'!$B$6:$I$30,$A39,C$6),NA()))</f>
        <v>#N/A</v>
      </c>
      <c r="D39" t="e">
        <f>IF(B39="",NA(),IFERROR(INDEX('Inmatning av finansiella data'!$B$6:$I$30,$A39,D$6),NA()))</f>
        <v>#N/A</v>
      </c>
      <c r="E39" t="e">
        <f>IF(B39="",NA(),IFERROR(INDEX('Inmatning av finansiella data'!$B$6:$I$30,$A39,E$6),NA()))</f>
        <v>#N/A</v>
      </c>
      <c r="F39" t="e">
        <f>IF(B39="",NA(),IFERROR(INDEX('Inmatning av finansiella data'!$B$6:$I$30,$A39,F$6),NA()))</f>
        <v>#N/A</v>
      </c>
      <c r="G39" t="e">
        <f>IF(B39="",NA(),IFERROR(INDEX('Inmatning av finansiella data'!$B$6:$I$30,$A39,G$6),NA()))</f>
        <v>#N/A</v>
      </c>
    </row>
  </sheetData>
  <printOptions horizontalCentered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Resultatrapport</vt:lpstr>
      <vt:lpstr>Inmatning av finansiella data</vt:lpstr>
      <vt:lpstr>Nyckelmått – inställningar</vt:lpstr>
      <vt:lpstr>Beräkningar</vt:lpstr>
      <vt:lpstr>Resultatrapport!Utskriftsområde</vt:lpstr>
      <vt:lpstr>ValtÅr</vt:lpstr>
      <vt:lpstr>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2019-05-23T11:34:52Z</dcterms:modified>
</cp:coreProperties>
</file>