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515"/>
  </bookViews>
  <sheets>
    <sheet name="Familjebudget" sheetId="1" r:id="rId1"/>
  </sheets>
  <definedNames>
    <definedName name="_xlnm.Print_Titles" localSheetId="0">Familjebudget!$B:$B,Familjebudget!$17:$17</definedName>
  </definedNames>
  <calcPr calcId="152511"/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K9" i="1"/>
  <c r="L9" i="1"/>
  <c r="M9" i="1"/>
  <c r="P13" i="1"/>
  <c r="P14" i="1"/>
  <c r="P15" i="1"/>
  <c r="O35" i="1" l="1"/>
  <c r="P35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O23" i="1"/>
  <c r="O22" i="1"/>
  <c r="C9" i="1"/>
  <c r="C8" i="1"/>
  <c r="D8" i="1"/>
  <c r="D10" i="1" s="1"/>
  <c r="E8" i="1"/>
  <c r="E10" i="1" s="1"/>
  <c r="F8" i="1"/>
  <c r="F10" i="1" s="1"/>
  <c r="G8" i="1"/>
  <c r="G10" i="1" s="1"/>
  <c r="H8" i="1"/>
  <c r="H10" i="1" s="1"/>
  <c r="I8" i="1"/>
  <c r="I10" i="1" s="1"/>
  <c r="J8" i="1"/>
  <c r="J10" i="1" s="1"/>
  <c r="K8" i="1"/>
  <c r="K10" i="1" s="1"/>
  <c r="L8" i="1"/>
  <c r="L10" i="1" s="1"/>
  <c r="O21" i="1"/>
  <c r="N8" i="1"/>
  <c r="M8" i="1"/>
  <c r="M10" i="1" s="1"/>
  <c r="O20" i="1"/>
  <c r="O24" i="1"/>
  <c r="O25" i="1"/>
  <c r="O26" i="1"/>
  <c r="O27" i="1"/>
  <c r="O28" i="1"/>
  <c r="O29" i="1"/>
  <c r="O30" i="1"/>
  <c r="O31" i="1"/>
  <c r="O32" i="1"/>
  <c r="O33" i="1"/>
  <c r="O34" i="1"/>
  <c r="O13" i="1"/>
  <c r="O19" i="1"/>
  <c r="O14" i="1"/>
  <c r="O15" i="1"/>
  <c r="P8" i="1" l="1"/>
  <c r="O8" i="1"/>
  <c r="C10" i="1"/>
  <c r="P18" i="1"/>
  <c r="O18" i="1"/>
  <c r="N9" i="1"/>
  <c r="P9" i="1" s="1"/>
  <c r="N10" i="1" l="1"/>
  <c r="P10" i="1" s="1"/>
  <c r="O9" i="1"/>
  <c r="O10" i="1" l="1"/>
</calcChain>
</file>

<file path=xl/sharedStrings.xml><?xml version="1.0" encoding="utf-8"?>
<sst xmlns="http://schemas.openxmlformats.org/spreadsheetml/2006/main" count="73" uniqueCount="44">
  <si>
    <t xml:space="preserve"> </t>
  </si>
  <si>
    <t>JAN</t>
  </si>
  <si>
    <t>FEB</t>
  </si>
  <si>
    <t>MAR</t>
  </si>
  <si>
    <t>APR</t>
  </si>
  <si>
    <t>JUN</t>
  </si>
  <si>
    <t>JUL</t>
  </si>
  <si>
    <t>AUG</t>
  </si>
  <si>
    <t>SEP</t>
  </si>
  <si>
    <t>NOV</t>
  </si>
  <si>
    <t>DEC</t>
  </si>
  <si>
    <t>Internet</t>
  </si>
  <si>
    <t>[ÅR]</t>
  </si>
  <si>
    <t>Familjebudget</t>
  </si>
  <si>
    <t>Trend för tillgängliga
kontanter:</t>
  </si>
  <si>
    <t>Sammanfattning</t>
  </si>
  <si>
    <t>Inkomst</t>
  </si>
  <si>
    <t>Utgifter</t>
  </si>
  <si>
    <t>Tillgängliga kontanter</t>
  </si>
  <si>
    <t>Inkomsttyp</t>
  </si>
  <si>
    <t>Inkomst 1</t>
  </si>
  <si>
    <t>Inkomst 2</t>
  </si>
  <si>
    <t>Annan inkomst</t>
  </si>
  <si>
    <t>Bostad</t>
  </si>
  <si>
    <t>Livsmedel</t>
  </si>
  <si>
    <t>Bilbetalning 1</t>
  </si>
  <si>
    <t>Bilbetalning 2</t>
  </si>
  <si>
    <t>Kreditkort 1</t>
  </si>
  <si>
    <t>Kreditkort 2</t>
  </si>
  <si>
    <t>Försäkring</t>
  </si>
  <si>
    <t>Telefon, hem</t>
  </si>
  <si>
    <t>Mobiltelefon</t>
  </si>
  <si>
    <t>Kabel-TV</t>
  </si>
  <si>
    <t>El</t>
  </si>
  <si>
    <t>Vatten</t>
  </si>
  <si>
    <t>Bensin</t>
  </si>
  <si>
    <t>Utbildning</t>
  </si>
  <si>
    <t>Besparingar</t>
  </si>
  <si>
    <t>Övrigt</t>
  </si>
  <si>
    <t>MAJ</t>
  </si>
  <si>
    <t>OKT</t>
  </si>
  <si>
    <t>TOTALT YTD</t>
  </si>
  <si>
    <t>MÅNATLIGT MED</t>
  </si>
  <si>
    <t>Nöjen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</si>
</sst>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\ [$SEK]"/>
  </numFmts>
  <fonts count="9" x14ac:knownFonts="1">
    <font>
      <sz val="10"/>
      <color theme="3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 tint="-0.34998626667073579"/>
      <name val="Segoe UI"/>
      <family val="2"/>
      <scheme val="minor"/>
    </font>
    <font>
      <sz val="10"/>
      <color theme="0" tint="-0.34998626667073579"/>
      <name val="Segoe UI"/>
      <family val="1"/>
      <scheme val="major"/>
    </font>
    <font>
      <b/>
      <sz val="26"/>
      <color theme="2"/>
      <name val="Segoe UI"/>
      <family val="1"/>
      <scheme val="major"/>
    </font>
    <font>
      <sz val="85"/>
      <color theme="2"/>
      <name val="Segoe UI"/>
      <family val="2"/>
      <scheme val="major"/>
    </font>
    <font>
      <b/>
      <sz val="14"/>
      <color theme="2"/>
      <name val="Segoe UI"/>
      <family val="1"/>
      <scheme val="major"/>
    </font>
    <font>
      <b/>
      <sz val="10"/>
      <color theme="2"/>
      <name val="Segoe UI"/>
      <family val="2"/>
      <scheme val="minor"/>
    </font>
    <font>
      <sz val="72"/>
      <color theme="2"/>
      <name val="Segoe UI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4" fillId="4" borderId="0" applyNumberFormat="0" applyBorder="0" applyAlignment="0" applyProtection="0"/>
    <xf numFmtId="0" fontId="1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46">
    <xf numFmtId="0" fontId="0" fillId="0" borderId="0" xfId="0">
      <alignment vertical="center"/>
    </xf>
    <xf numFmtId="0" fontId="1" fillId="3" borderId="0" xfId="2" applyFill="1"/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1" fillId="3" borderId="0" xfId="2" applyFill="1" applyAlignment="1">
      <alignment horizontal="left" vertical="center" indent="1"/>
    </xf>
    <xf numFmtId="0" fontId="1" fillId="5" borderId="0" xfId="2" applyFill="1"/>
    <xf numFmtId="0" fontId="0" fillId="0" borderId="0" xfId="0" applyFont="1" applyFill="1" applyAlignment="1">
      <alignment horizontal="left" vertical="center" indent="1"/>
    </xf>
    <xf numFmtId="0" fontId="0" fillId="5" borderId="0" xfId="0" applyFill="1" applyAlignment="1"/>
    <xf numFmtId="0" fontId="0" fillId="0" borderId="0" xfId="0" applyFont="1" applyFill="1" applyBorder="1" applyAlignment="1">
      <alignment horizontal="left" vertical="center" indent="1"/>
    </xf>
    <xf numFmtId="0" fontId="0" fillId="8" borderId="0" xfId="0" applyFill="1">
      <alignment vertical="center"/>
    </xf>
    <xf numFmtId="164" fontId="0" fillId="8" borderId="0" xfId="0" applyNumberFormat="1" applyFill="1">
      <alignment vertical="center"/>
    </xf>
    <xf numFmtId="164" fontId="0" fillId="8" borderId="0" xfId="0" applyNumberFormat="1" applyFill="1" applyAlignment="1">
      <alignment horizontal="right" vertical="center" indent="3"/>
    </xf>
    <xf numFmtId="164" fontId="1" fillId="8" borderId="0" xfId="2" applyNumberFormat="1" applyFill="1"/>
    <xf numFmtId="164" fontId="0" fillId="8" borderId="0" xfId="0" applyNumberFormat="1" applyFill="1" applyAlignment="1"/>
    <xf numFmtId="0" fontId="0" fillId="5" borderId="0" xfId="0" applyNumberFormat="1" applyFill="1">
      <alignment vertical="center"/>
    </xf>
    <xf numFmtId="0" fontId="1" fillId="5" borderId="0" xfId="2" applyNumberFormat="1" applyFill="1"/>
    <xf numFmtId="0" fontId="5" fillId="7" borderId="0" xfId="3" applyNumberFormat="1" applyFont="1" applyFill="1" applyAlignment="1">
      <alignment vertical="center"/>
    </xf>
    <xf numFmtId="0" fontId="4" fillId="7" borderId="0" xfId="1" applyNumberFormat="1" applyFill="1" applyBorder="1" applyAlignment="1">
      <alignment vertical="center" wrapText="1"/>
    </xf>
    <xf numFmtId="0" fontId="1" fillId="7" borderId="0" xfId="2" applyNumberFormat="1" applyFill="1"/>
    <xf numFmtId="0" fontId="0" fillId="7" borderId="0" xfId="0" applyNumberFormat="1" applyFill="1">
      <alignment vertical="center"/>
    </xf>
    <xf numFmtId="0" fontId="6" fillId="7" borderId="0" xfId="4" applyNumberFormat="1" applyFill="1" applyAlignment="1">
      <alignment horizontal="left" vertical="center" wrapText="1" indent="1"/>
    </xf>
    <xf numFmtId="0" fontId="6" fillId="5" borderId="0" xfId="4" applyNumberFormat="1" applyFill="1" applyAlignment="1">
      <alignment horizontal="left" vertical="center" wrapText="1" indent="1"/>
    </xf>
    <xf numFmtId="0" fontId="0" fillId="0" borderId="0" xfId="0" applyNumberFormat="1" applyFont="1" applyFill="1" applyAlignment="1">
      <alignment horizontal="left" vertical="top" inden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indent="3"/>
    </xf>
    <xf numFmtId="0" fontId="0" fillId="3" borderId="0" xfId="0" applyNumberFormat="1" applyFill="1">
      <alignment vertical="center"/>
    </xf>
    <xf numFmtId="0" fontId="1" fillId="7" borderId="0" xfId="2" applyNumberFormat="1" applyFill="1" applyAlignment="1">
      <alignment horizontal="center" vertical="center"/>
    </xf>
    <xf numFmtId="0" fontId="1" fillId="7" borderId="0" xfId="2" applyNumberFormat="1" applyFill="1" applyAlignment="1">
      <alignment vertical="center"/>
    </xf>
    <xf numFmtId="164" fontId="1" fillId="8" borderId="0" xfId="2" applyNumberFormat="1" applyFill="1" applyAlignment="1">
      <alignment horizontal="right" vertical="center" indent="3"/>
    </xf>
    <xf numFmtId="0" fontId="0" fillId="3" borderId="0" xfId="0" applyNumberFormat="1" applyFill="1" applyAlignment="1">
      <alignment vertical="center"/>
    </xf>
    <xf numFmtId="0" fontId="0" fillId="5" borderId="0" xfId="0" applyNumberFormat="1" applyFill="1" applyAlignment="1">
      <alignment vertical="center"/>
    </xf>
    <xf numFmtId="0" fontId="0" fillId="7" borderId="0" xfId="0" applyNumberFormat="1" applyFill="1" applyAlignment="1">
      <alignment vertical="center"/>
    </xf>
    <xf numFmtId="0" fontId="7" fillId="6" borderId="0" xfId="0" applyNumberFormat="1" applyFont="1" applyFill="1" applyAlignment="1">
      <alignment horizontal="left" vertical="top" indent="1"/>
    </xf>
    <xf numFmtId="0" fontId="7" fillId="4" borderId="0" xfId="0" applyNumberFormat="1" applyFont="1" applyFill="1" applyAlignment="1">
      <alignment horizontal="right" vertical="center"/>
    </xf>
    <xf numFmtId="0" fontId="7" fillId="4" borderId="0" xfId="0" applyNumberFormat="1" applyFont="1" applyFill="1" applyAlignment="1">
      <alignment horizontal="right" vertical="center" indent="3"/>
    </xf>
    <xf numFmtId="0" fontId="0" fillId="8" borderId="0" xfId="0" applyFont="1" applyFill="1" applyAlignment="1">
      <alignment horizontal="left" vertical="center" indent="1"/>
    </xf>
    <xf numFmtId="165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 indent="3"/>
    </xf>
    <xf numFmtId="165" fontId="0" fillId="0" borderId="0" xfId="0" applyNumberFormat="1" applyFont="1" applyFill="1">
      <alignment vertical="center"/>
    </xf>
    <xf numFmtId="165" fontId="0" fillId="0" borderId="0" xfId="0" applyNumberFormat="1" applyFont="1" applyFill="1" applyAlignment="1">
      <alignment horizontal="right" vertical="center" indent="3"/>
    </xf>
    <xf numFmtId="165" fontId="0" fillId="8" borderId="0" xfId="0" applyNumberFormat="1" applyFont="1" applyFill="1">
      <alignment vertical="center"/>
    </xf>
    <xf numFmtId="165" fontId="0" fillId="8" borderId="0" xfId="0" applyNumberFormat="1" applyFont="1" applyFill="1" applyAlignment="1">
      <alignment horizontal="right" vertical="center" indent="3"/>
    </xf>
    <xf numFmtId="165" fontId="0" fillId="8" borderId="0" xfId="0" applyNumberFormat="1" applyFill="1">
      <alignment vertical="center"/>
    </xf>
    <xf numFmtId="165" fontId="0" fillId="8" borderId="0" xfId="0" applyNumberFormat="1" applyFill="1" applyAlignment="1">
      <alignment horizontal="right" vertical="center" indent="3"/>
    </xf>
    <xf numFmtId="0" fontId="8" fillId="4" borderId="0" xfId="3" applyNumberFormat="1" applyAlignment="1">
      <alignment horizontal="left" vertical="center" indent="1"/>
    </xf>
    <xf numFmtId="0" fontId="4" fillId="5" borderId="0" xfId="1" applyNumberFormat="1" applyFill="1" applyBorder="1" applyAlignment="1">
      <alignment vertical="center" wrapText="1"/>
    </xf>
  </cellXfs>
  <cellStyles count="8">
    <cellStyle name="20% - Dekorfärg1" xfId="2" builtinId="30"/>
    <cellStyle name="Normal" xfId="0" builtinId="0" customBuiltin="1"/>
    <cellStyle name="Rubrik" xfId="3" builtinId="15" customBuiltin="1"/>
    <cellStyle name="Rubrik 1" xfId="1" builtinId="16" customBuiltin="1"/>
    <cellStyle name="Rubrik 2" xfId="4" builtinId="17" customBuiltin="1"/>
    <cellStyle name="Rubrik 3" xfId="5" builtinId="18" customBuiltin="1"/>
    <cellStyle name="Rubrik 4" xfId="6" builtinId="19" customBuiltin="1"/>
    <cellStyle name="Summa" xfId="7" builtinId="25" customBuiltin="1"/>
  </cellStyles>
  <dxfs count="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[$SEK]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[$SEK]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[$SEK]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[$SEK]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[$SEK]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[$SEK]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[$SEK]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[$SEK]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[$SEK]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[$SEK]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[$SEK]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[$SEK]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[$SEK]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[$SEK]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Segoe UI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SEK]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SEK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SEK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SEK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SEK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SEK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SEK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SEK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SEK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SEK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SEK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SEK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SEK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SEK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[$SEK]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SEK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SEK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SEK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SEK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SEK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SEK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SEK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SEK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SEK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SEK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SEK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SEK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SEK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ill>
        <patternFill>
          <bgColor theme="3" tint="-0.24994659260841701"/>
        </patternFill>
      </fill>
    </dxf>
    <dxf>
      <font>
        <b/>
        <i val="0"/>
        <color theme="2"/>
      </font>
      <fill>
        <patternFill patternType="solid">
          <fgColor indexed="64"/>
          <bgColor theme="3"/>
        </patternFill>
      </fill>
    </dxf>
    <dxf>
      <fill>
        <patternFill>
          <bgColor theme="0"/>
        </patternFill>
      </fill>
    </dxf>
  </dxfs>
  <tableStyles count="1" defaultTableStyle="Familjebudget" defaultPivotStyle="PivotStyleMedium4">
    <tableStyle name="Familjebudget" pivot="0" count="3">
      <tableStyleElement type="wholeTable" dxfId="82"/>
      <tableStyleElement type="headerRow" dxfId="81"/>
      <tableStyleElement type="firstHeaderCell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Familjebudget!$B$10</c:f>
              <c:strCache>
                <c:ptCount val="1"/>
                <c:pt idx="0">
                  <c:v>Tillgängliga kontanter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8100">
                <a:noFill/>
              </a:ln>
              <a:effectLst/>
            </c:spPr>
          </c:marker>
          <c:cat>
            <c:strRef>
              <c:f>Familjebudget!$C$7:$N$7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Familjebudget!$C$10:$N$10</c:f>
              <c:numCache>
                <c:formatCode>#\ ##0.00\ [$SEK]</c:formatCode>
                <c:ptCount val="12"/>
                <c:pt idx="0">
                  <c:v>5740</c:v>
                </c:pt>
                <c:pt idx="1">
                  <c:v>8239</c:v>
                </c:pt>
                <c:pt idx="2">
                  <c:v>5418</c:v>
                </c:pt>
                <c:pt idx="3">
                  <c:v>7245</c:v>
                </c:pt>
                <c:pt idx="4">
                  <c:v>6867</c:v>
                </c:pt>
                <c:pt idx="5">
                  <c:v>7238</c:v>
                </c:pt>
                <c:pt idx="6">
                  <c:v>4725</c:v>
                </c:pt>
                <c:pt idx="7">
                  <c:v>5467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77584"/>
        <c:axId val="103778144"/>
      </c:lineChart>
      <c:catAx>
        <c:axId val="1037775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778144"/>
        <c:crosses val="autoZero"/>
        <c:auto val="1"/>
        <c:lblAlgn val="ctr"/>
        <c:lblOffset val="100"/>
        <c:noMultiLvlLbl val="0"/>
      </c:catAx>
      <c:valAx>
        <c:axId val="103778144"/>
        <c:scaling>
          <c:orientation val="minMax"/>
        </c:scaling>
        <c:delete val="1"/>
        <c:axPos val="l"/>
        <c:numFmt formatCode="#\ ##0.00\ [$SEK]" sourceLinked="1"/>
        <c:majorTickMark val="none"/>
        <c:minorTickMark val="none"/>
        <c:tickLblPos val="nextTo"/>
        <c:crossAx val="10377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1</xdr:row>
      <xdr:rowOff>0</xdr:rowOff>
    </xdr:from>
    <xdr:to>
      <xdr:col>15</xdr:col>
      <xdr:colOff>600075</xdr:colOff>
      <xdr:row>2</xdr:row>
      <xdr:rowOff>0</xdr:rowOff>
    </xdr:to>
    <xdr:pic>
      <xdr:nvPicPr>
        <xdr:cNvPr id="4" name="Bild 3" descr="Kaffekopp, kalkylator, bärbar dator och en person som skriver på papper. Bilden är beskuren till att visa personens hand och den nedre delen av muggen och datorn." title="Bilder till mallhuvud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171450"/>
          <a:ext cx="9105900" cy="179070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14</xdr:col>
      <xdr:colOff>285750</xdr:colOff>
      <xdr:row>5</xdr:row>
      <xdr:rowOff>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Income" displayName="tblIncome" ref="B12:P15" headerRowDxfId="79" totalsRowDxfId="78">
  <tableColumns count="15">
    <tableColumn id="1" name="Inkomsttyp" totalsRowLabel="TOTAL INCOME" totalsRowDxfId="77"/>
    <tableColumn id="2" name="JAN" totalsRowFunction="sum" dataDxfId="76" totalsRowDxfId="75"/>
    <tableColumn id="3" name="FEB" totalsRowFunction="sum" dataDxfId="74" totalsRowDxfId="73"/>
    <tableColumn id="4" name="MAR" totalsRowFunction="sum" dataDxfId="72" totalsRowDxfId="71"/>
    <tableColumn id="5" name="APR" totalsRowFunction="sum" dataDxfId="70" totalsRowDxfId="69"/>
    <tableColumn id="6" name="MAJ" totalsRowFunction="sum" dataDxfId="68" totalsRowDxfId="67"/>
    <tableColumn id="7" name="JUN" totalsRowFunction="sum" dataDxfId="66" totalsRowDxfId="65"/>
    <tableColumn id="8" name="JUL" totalsRowFunction="sum" dataDxfId="64" totalsRowDxfId="63"/>
    <tableColumn id="9" name="AUG" totalsRowFunction="sum" dataDxfId="62" totalsRowDxfId="61"/>
    <tableColumn id="10" name="SEP" totalsRowFunction="sum" dataDxfId="60" totalsRowDxfId="59"/>
    <tableColumn id="11" name="OKT" totalsRowFunction="sum" dataDxfId="58" totalsRowDxfId="57"/>
    <tableColumn id="12" name="NOV" totalsRowFunction="sum" dataDxfId="56" totalsRowDxfId="55"/>
    <tableColumn id="13" name="DEC" totalsRowFunction="sum" dataDxfId="54" totalsRowDxfId="53"/>
    <tableColumn id="14" name="TOTALT YTD" totalsRowFunction="sum" dataDxfId="52" totalsRowDxfId="51">
      <calculatedColumnFormula>SUM(tblIncome[[#This Row],[JAN]:[DEC]])</calculatedColumnFormula>
    </tableColumn>
    <tableColumn id="15" name="MÅNATLIGT MED" dataDxfId="50" totalsRowDxfId="49">
      <calculatedColumnFormula>IFERROR(AVERAGE(tblIncome[[#This Row],[JAN]:[DEC]]),"")</calculatedColumnFormula>
    </tableColumn>
  </tableColumns>
  <tableStyleInfo name="Familjebudget" showFirstColumn="1" showLastColumn="0" showRowStripes="1" showColumnStripes="0"/>
  <extLst>
    <ext xmlns:x14="http://schemas.microsoft.com/office/spreadsheetml/2009/9/main" uri="{504A1905-F514-4f6f-8877-14C23A59335A}">
      <x14:table altText="Månadsinkomst" altTextSummary="Sammanfattar inkomst efter typ för varje kalendermånad."/>
    </ext>
  </extLst>
</table>
</file>

<file path=xl/tables/table2.xml><?xml version="1.0" encoding="utf-8"?>
<table xmlns="http://schemas.openxmlformats.org/spreadsheetml/2006/main" id="2" name="tblExpenses" displayName="tblExpenses" ref="B17:P35" headerRowDxfId="48" totalsRowDxfId="47">
  <tableColumns count="15">
    <tableColumn id="1" name="Utgifter" totalsRowLabel="TOTAL EXPENSES" dataDxfId="46" totalsRowDxfId="45"/>
    <tableColumn id="2" name="JAN" totalsRowFunction="sum" dataDxfId="44" totalsRowDxfId="43"/>
    <tableColumn id="3" name="FEB" totalsRowFunction="sum" dataDxfId="42" totalsRowDxfId="41"/>
    <tableColumn id="4" name="MAR" totalsRowFunction="sum" dataDxfId="40" totalsRowDxfId="39"/>
    <tableColumn id="5" name="APR" totalsRowFunction="sum" dataDxfId="38" totalsRowDxfId="37"/>
    <tableColumn id="6" name="MAJ" totalsRowFunction="sum" dataDxfId="36" totalsRowDxfId="35"/>
    <tableColumn id="7" name="JUN" totalsRowFunction="sum" dataDxfId="34" totalsRowDxfId="33"/>
    <tableColumn id="8" name="JUL" totalsRowFunction="sum" dataDxfId="32" totalsRowDxfId="31"/>
    <tableColumn id="9" name="AUG" totalsRowFunction="sum" dataDxfId="30" totalsRowDxfId="29"/>
    <tableColumn id="10" name="SEP" totalsRowFunction="sum" dataDxfId="28" totalsRowDxfId="27"/>
    <tableColumn id="11" name="OKT" totalsRowFunction="sum" dataDxfId="26" totalsRowDxfId="25"/>
    <tableColumn id="12" name="NOV" totalsRowFunction="sum" dataDxfId="24" totalsRowDxfId="23"/>
    <tableColumn id="13" name="DEC" totalsRowFunction="sum" dataDxfId="22" totalsRowDxfId="21"/>
    <tableColumn id="14" name="TOTALT YTD" totalsRowFunction="sum" dataDxfId="20" totalsRowDxfId="19">
      <calculatedColumnFormula>SUM(tblExpenses[[#This Row],[JAN]:[DEC]])</calculatedColumnFormula>
    </tableColumn>
    <tableColumn id="15" name="MÅNATLIGT MED" totalsRowFunction="sum" dataDxfId="18" totalsRowDxfId="17">
      <calculatedColumnFormula>IFERROR(AVERAGE(tblExpenses[[#This Row],[JAN]:[DEC]]),"")</calculatedColumnFormula>
    </tableColumn>
  </tableColumns>
  <tableStyleInfo name="Familjebudget" showFirstColumn="1" showLastColumn="0" showRowStripes="1" showColumnStripes="0"/>
  <extLst>
    <ext xmlns:x14="http://schemas.microsoft.com/office/spreadsheetml/2009/9/main" uri="{504A1905-F514-4f6f-8877-14C23A59335A}">
      <x14:table altText="Månatliga utgifter" altTextSummary="Utgiftssammanfattning för varje kalendermånad."/>
    </ext>
  </extLst>
</table>
</file>

<file path=xl/tables/table3.xml><?xml version="1.0" encoding="utf-8"?>
<table xmlns="http://schemas.openxmlformats.org/spreadsheetml/2006/main" id="3" name="Table3" displayName="Table3" ref="B7:P10" totalsRowShown="0" headerRowDxfId="16" dataDxfId="15">
  <autoFilter ref="B7:P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Sammanfattning" dataDxfId="14"/>
    <tableColumn id="2" name="JAN" dataDxfId="13"/>
    <tableColumn id="3" name="FEB" dataDxfId="12"/>
    <tableColumn id="4" name="MAR" dataDxfId="11"/>
    <tableColumn id="5" name="APR" dataDxfId="10"/>
    <tableColumn id="6" name="MAJ" dataDxfId="9"/>
    <tableColumn id="7" name="JUN" dataDxfId="8"/>
    <tableColumn id="8" name="JUL" dataDxfId="7"/>
    <tableColumn id="9" name="AUG" dataDxfId="6"/>
    <tableColumn id="10" name="SEP" dataDxfId="5"/>
    <tableColumn id="11" name="OKT" dataDxfId="4"/>
    <tableColumn id="12" name="NOV" dataDxfId="3"/>
    <tableColumn id="13" name="DEC" dataDxfId="2"/>
    <tableColumn id="14" name="TOTALT YTD" dataDxfId="1">
      <calculatedColumnFormula>SUM(C8:N8)</calculatedColumnFormula>
    </tableColumn>
    <tableColumn id="15" name="MÅNATLIGT MED" dataDxfId="0">
      <calculatedColumnFormula>IFERROR(AVERAGE(C8:N8),"")</calculatedColumnFormula>
    </tableColumn>
  </tableColumns>
  <tableStyleInfo name="Familjebudge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737480"/>
      </a:dk2>
      <a:lt2>
        <a:srgbClr val="F0F0F0"/>
      </a:lt2>
      <a:accent1>
        <a:srgbClr val="5B98D7"/>
      </a:accent1>
      <a:accent2>
        <a:srgbClr val="7DAE4B"/>
      </a:accent2>
      <a:accent3>
        <a:srgbClr val="F05B35"/>
      </a:accent3>
      <a:accent4>
        <a:srgbClr val="5F6371"/>
      </a:accent4>
      <a:accent5>
        <a:srgbClr val="7B62FA"/>
      </a:accent5>
      <a:accent6>
        <a:srgbClr val="5B7799"/>
      </a:accent6>
      <a:hlink>
        <a:srgbClr val="7DAE4B"/>
      </a:hlink>
      <a:folHlink>
        <a:srgbClr val="7B62FA"/>
      </a:folHlink>
    </a:clrScheme>
    <a:fontScheme name="Family Budge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Q146"/>
  <sheetViews>
    <sheetView showGridLines="0" tabSelected="1" zoomScaleNormal="100" workbookViewId="0"/>
  </sheetViews>
  <sheetFormatPr defaultRowHeight="21" customHeight="1" x14ac:dyDescent="0.25"/>
  <cols>
    <col min="1" max="1" width="2.5703125" style="2" customWidth="1"/>
    <col min="2" max="2" width="21" style="9" bestFit="1" customWidth="1"/>
    <col min="3" max="14" width="14.5703125" style="10" customWidth="1"/>
    <col min="15" max="15" width="15.7109375" style="10" customWidth="1"/>
    <col min="16" max="16" width="28" style="11" customWidth="1"/>
    <col min="17" max="17" width="2.5703125" style="2" customWidth="1"/>
    <col min="18" max="16384" width="9.140625" style="2"/>
  </cols>
  <sheetData>
    <row r="1" spans="1:17" ht="13.5" customHeight="1" x14ac:dyDescent="0.25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9"/>
    </row>
    <row r="2" spans="1:17" ht="141" customHeight="1" x14ac:dyDescent="0.3">
      <c r="A2" s="1"/>
      <c r="B2" s="44" t="s">
        <v>12</v>
      </c>
      <c r="C2" s="44"/>
      <c r="D2" s="44"/>
      <c r="E2" s="45" t="s">
        <v>13</v>
      </c>
      <c r="F2" s="45"/>
      <c r="G2" s="14"/>
      <c r="H2" s="15"/>
      <c r="I2" s="15"/>
      <c r="J2" s="15"/>
      <c r="K2" s="14"/>
      <c r="L2" s="14"/>
      <c r="M2" s="15"/>
      <c r="N2" s="14"/>
      <c r="O2" s="14"/>
      <c r="P2" s="30"/>
      <c r="Q2" s="2" t="s">
        <v>0</v>
      </c>
    </row>
    <row r="3" spans="1:17" ht="15.75" customHeight="1" x14ac:dyDescent="0.3">
      <c r="A3" s="1"/>
      <c r="B3" s="16"/>
      <c r="C3" s="16"/>
      <c r="D3" s="17"/>
      <c r="E3" s="17"/>
      <c r="F3" s="18"/>
      <c r="G3" s="19"/>
      <c r="H3" s="18"/>
      <c r="I3" s="18"/>
      <c r="J3" s="18"/>
      <c r="K3" s="19"/>
      <c r="L3" s="19"/>
      <c r="M3" s="18"/>
      <c r="N3" s="19"/>
      <c r="O3" s="19"/>
      <c r="P3" s="31"/>
    </row>
    <row r="4" spans="1:17" ht="67.5" customHeight="1" x14ac:dyDescent="0.3">
      <c r="A4" s="1"/>
      <c r="B4" s="20" t="s">
        <v>14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18"/>
      <c r="P4" s="27"/>
    </row>
    <row r="5" spans="1:17" ht="16.5" customHeight="1" x14ac:dyDescent="0.3">
      <c r="A5" s="1"/>
      <c r="B5" s="20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8"/>
      <c r="P5" s="27"/>
    </row>
    <row r="6" spans="1:17" ht="9" customHeight="1" x14ac:dyDescent="0.3">
      <c r="A6" s="1"/>
      <c r="B6" s="21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27"/>
    </row>
    <row r="7" spans="1:17" ht="21" customHeight="1" x14ac:dyDescent="0.3">
      <c r="A7" s="1"/>
      <c r="B7" s="32" t="s">
        <v>15</v>
      </c>
      <c r="C7" s="33" t="s">
        <v>1</v>
      </c>
      <c r="D7" s="33" t="s">
        <v>2</v>
      </c>
      <c r="E7" s="33" t="s">
        <v>3</v>
      </c>
      <c r="F7" s="33" t="s">
        <v>4</v>
      </c>
      <c r="G7" s="33" t="s">
        <v>39</v>
      </c>
      <c r="H7" s="33" t="s">
        <v>5</v>
      </c>
      <c r="I7" s="33" t="s">
        <v>6</v>
      </c>
      <c r="J7" s="33" t="s">
        <v>7</v>
      </c>
      <c r="K7" s="33" t="s">
        <v>8</v>
      </c>
      <c r="L7" s="33" t="s">
        <v>40</v>
      </c>
      <c r="M7" s="33" t="s">
        <v>9</v>
      </c>
      <c r="N7" s="33" t="s">
        <v>10</v>
      </c>
      <c r="O7" s="33" t="s">
        <v>41</v>
      </c>
      <c r="P7" s="34" t="s">
        <v>42</v>
      </c>
    </row>
    <row r="8" spans="1:17" ht="21" customHeight="1" x14ac:dyDescent="0.3">
      <c r="A8" s="1"/>
      <c r="B8" s="35" t="s">
        <v>16</v>
      </c>
      <c r="C8" s="40">
        <f>IF(COUNT(tblIncome[JAN])=0,"",SUM(tblIncome[JAN]))</f>
        <v>33425</v>
      </c>
      <c r="D8" s="40">
        <f>IF(COUNT(tblIncome[FEB])=0,"",SUM(tblIncome[FEB]))</f>
        <v>36491</v>
      </c>
      <c r="E8" s="40">
        <f>IF(COUNT(tblIncome[MAR])=0,"",SUM(tblIncome[MAR]))</f>
        <v>33747</v>
      </c>
      <c r="F8" s="40">
        <f>IF(COUNT(tblIncome[APR])=0,"",SUM(tblIncome[APR]))</f>
        <v>35616</v>
      </c>
      <c r="G8" s="40">
        <f>IF(COUNT(tblIncome[MAJ])=0,"",SUM(tblIncome[MAJ]))</f>
        <v>34741</v>
      </c>
      <c r="H8" s="40">
        <f>IF(COUNT(tblIncome[JUN])=0,"",SUM(tblIncome[JUN]))</f>
        <v>35658</v>
      </c>
      <c r="I8" s="40">
        <f>IF(COUNT(tblIncome[JUL])=0,"",SUM(tblIncome[JUL]))</f>
        <v>34699</v>
      </c>
      <c r="J8" s="40">
        <f>IF(COUNT(tblIncome[AUG])=0,"",SUM(tblIncome[AUG]))</f>
        <v>35056</v>
      </c>
      <c r="K8" s="40" t="str">
        <f>IF(COUNT(tblIncome[SEP])=0,"",SUM(tblIncome[SEP]))</f>
        <v/>
      </c>
      <c r="L8" s="40" t="str">
        <f>IF(COUNT(tblIncome[OKT])=0,"",SUM(tblIncome[OKT]))</f>
        <v/>
      </c>
      <c r="M8" s="40" t="str">
        <f>IF(COUNT(tblIncome[NOV])=0,"",SUM(tblIncome[NOV]))</f>
        <v/>
      </c>
      <c r="N8" s="40" t="str">
        <f>IF(COUNT(tblIncome[DEC])=0,"",SUM(tblIncome[DEC]))</f>
        <v/>
      </c>
      <c r="O8" s="40">
        <f>SUM(C8:N8)</f>
        <v>279433</v>
      </c>
      <c r="P8" s="41">
        <f>IFERROR(AVERAGE(C8:N8),"")</f>
        <v>34929.125</v>
      </c>
    </row>
    <row r="9" spans="1:17" ht="21" customHeight="1" x14ac:dyDescent="0.3">
      <c r="A9" s="1"/>
      <c r="B9" s="35" t="s">
        <v>17</v>
      </c>
      <c r="C9" s="40">
        <f>IF(COUNT(tblExpenses[JAN])=0,"",SUM(tblExpenses[JAN]))</f>
        <v>27685</v>
      </c>
      <c r="D9" s="40">
        <f>IF(COUNT(tblExpenses[FEB])=0,"",SUM(tblExpenses[FEB]))</f>
        <v>28252</v>
      </c>
      <c r="E9" s="40">
        <f>IF(COUNT(tblExpenses[MAR])=0,"",SUM(tblExpenses[MAR]))</f>
        <v>28329</v>
      </c>
      <c r="F9" s="40">
        <f>IF(COUNT(tblExpenses[APR])=0,"",SUM(tblExpenses[APR]))</f>
        <v>28371</v>
      </c>
      <c r="G9" s="40">
        <f>IF(COUNT(tblExpenses[MAJ])=0,"",SUM(tblExpenses[MAJ]))</f>
        <v>27874</v>
      </c>
      <c r="H9" s="40">
        <f>IF(COUNT(tblExpenses[JUN])=0,"",SUM(tblExpenses[JUN]))</f>
        <v>28420</v>
      </c>
      <c r="I9" s="40">
        <f>IF(COUNT(tblExpenses[JUL])=0,"",SUM(tblExpenses[JUL]))</f>
        <v>29974</v>
      </c>
      <c r="J9" s="40">
        <f>IF(COUNT(tblExpenses[AUG])=0,"",SUM(tblExpenses[AUG]))</f>
        <v>29589</v>
      </c>
      <c r="K9" s="40" t="str">
        <f>IF(COUNT(tblExpenses[SEP])=0,"",SUM(tblExpenses[SEP]))</f>
        <v/>
      </c>
      <c r="L9" s="40" t="str">
        <f>IF(COUNT(tblExpenses[OKT])=0,"",SUM(tblExpenses[OKT]))</f>
        <v/>
      </c>
      <c r="M9" s="40" t="str">
        <f>IF(COUNT(tblExpenses[NOV])=0,"",SUM(tblExpenses[NOV]))</f>
        <v/>
      </c>
      <c r="N9" s="40" t="str">
        <f>IF(COUNT(tblExpenses[DEC])=0,"",SUM(tblExpenses[DEC]))</f>
        <v/>
      </c>
      <c r="O9" s="40">
        <f t="shared" ref="O9:O10" si="0">SUM(C9:N9)</f>
        <v>228494</v>
      </c>
      <c r="P9" s="41">
        <f t="shared" ref="P9:P10" si="1">IFERROR(AVERAGE(C9:N9),"")</f>
        <v>28561.75</v>
      </c>
    </row>
    <row r="10" spans="1:17" ht="21" customHeight="1" x14ac:dyDescent="0.3">
      <c r="A10" s="1"/>
      <c r="B10" s="35" t="s">
        <v>18</v>
      </c>
      <c r="C10" s="40">
        <f>IFERROR(IF(COUNT(tblIncome[JAN])=0,"",C8-C9),"")</f>
        <v>5740</v>
      </c>
      <c r="D10" s="40">
        <f>IFERROR(IF(COUNT(tblIncome[FEB])=0,"",D8-D9),"")</f>
        <v>8239</v>
      </c>
      <c r="E10" s="40">
        <f>IFERROR(IF(COUNT(tblIncome[MAR])=0,"",E8-E9),"")</f>
        <v>5418</v>
      </c>
      <c r="F10" s="40">
        <f>IFERROR(IF(COUNT(tblIncome[APR])=0,"",F8-F9),"")</f>
        <v>7245</v>
      </c>
      <c r="G10" s="40">
        <f>IFERROR(IF(COUNT(tblIncome[MAJ])=0,"",G8-G9),"")</f>
        <v>6867</v>
      </c>
      <c r="H10" s="40">
        <f>IFERROR(IF(COUNT(tblIncome[JUN])=0,"",H8-H9),"")</f>
        <v>7238</v>
      </c>
      <c r="I10" s="40">
        <f>IFERROR(IF(COUNT(tblIncome[JUL])=0,"",I8-I9),"")</f>
        <v>4725</v>
      </c>
      <c r="J10" s="40">
        <f>IFERROR(IF(COUNT(tblIncome[AUG])=0,"",J8-J9),"")</f>
        <v>5467</v>
      </c>
      <c r="K10" s="40" t="str">
        <f>IFERROR(IF(COUNT(tblIncome[SEP])=0,"",K8-K9),"")</f>
        <v/>
      </c>
      <c r="L10" s="40" t="str">
        <f>IFERROR(IF(COUNT(tblIncome[OKT])=0,"",L8-L9),"")</f>
        <v/>
      </c>
      <c r="M10" s="40" t="str">
        <f>IFERROR(IF(COUNT(tblIncome[NOV])=0,"",M8-M9),"")</f>
        <v/>
      </c>
      <c r="N10" s="40" t="str">
        <f>IFERROR(IF(COUNT(tblIncome[DEC])=0,"",N8-N9),"")</f>
        <v/>
      </c>
      <c r="O10" s="40">
        <f t="shared" si="0"/>
        <v>50939</v>
      </c>
      <c r="P10" s="41">
        <f t="shared" si="1"/>
        <v>6367.375</v>
      </c>
    </row>
    <row r="11" spans="1:17" ht="9" customHeight="1" x14ac:dyDescent="0.3">
      <c r="A11" s="1"/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8"/>
    </row>
    <row r="12" spans="1:17" s="3" customFormat="1" ht="21" customHeight="1" x14ac:dyDescent="0.25">
      <c r="B12" s="22" t="s">
        <v>19</v>
      </c>
      <c r="C12" s="23" t="s">
        <v>1</v>
      </c>
      <c r="D12" s="23" t="s">
        <v>2</v>
      </c>
      <c r="E12" s="23" t="s">
        <v>3</v>
      </c>
      <c r="F12" s="23" t="s">
        <v>4</v>
      </c>
      <c r="G12" s="23" t="s">
        <v>39</v>
      </c>
      <c r="H12" s="23" t="s">
        <v>5</v>
      </c>
      <c r="I12" s="23" t="s">
        <v>6</v>
      </c>
      <c r="J12" s="23" t="s">
        <v>7</v>
      </c>
      <c r="K12" s="23" t="s">
        <v>8</v>
      </c>
      <c r="L12" s="23" t="s">
        <v>40</v>
      </c>
      <c r="M12" s="23" t="s">
        <v>9</v>
      </c>
      <c r="N12" s="23" t="s">
        <v>10</v>
      </c>
      <c r="O12" s="23" t="s">
        <v>41</v>
      </c>
      <c r="P12" s="24" t="s">
        <v>42</v>
      </c>
    </row>
    <row r="13" spans="1:17" s="3" customFormat="1" ht="21" customHeight="1" x14ac:dyDescent="0.25">
      <c r="A13" s="4"/>
      <c r="B13" s="8" t="s">
        <v>20</v>
      </c>
      <c r="C13" s="36">
        <v>28000</v>
      </c>
      <c r="D13" s="36">
        <v>30870</v>
      </c>
      <c r="E13" s="36">
        <v>28133</v>
      </c>
      <c r="F13" s="36">
        <v>29841</v>
      </c>
      <c r="G13" s="36">
        <v>28861</v>
      </c>
      <c r="H13" s="36">
        <v>30156</v>
      </c>
      <c r="I13" s="36">
        <v>29134</v>
      </c>
      <c r="J13" s="36">
        <v>29155</v>
      </c>
      <c r="K13" s="36"/>
      <c r="L13" s="36"/>
      <c r="M13" s="36"/>
      <c r="N13" s="36"/>
      <c r="O13" s="36">
        <f>SUM(tblIncome[[#This Row],[JAN]:[DEC]])</f>
        <v>234150</v>
      </c>
      <c r="P13" s="37">
        <f>IFERROR(AVERAGE(tblIncome[[#This Row],[JAN]:[DEC]]),"")</f>
        <v>29268.75</v>
      </c>
    </row>
    <row r="14" spans="1:17" ht="21" customHeight="1" x14ac:dyDescent="0.3">
      <c r="A14" s="1"/>
      <c r="B14" s="8" t="s">
        <v>21</v>
      </c>
      <c r="C14" s="36">
        <v>1925</v>
      </c>
      <c r="D14" s="36">
        <v>2072</v>
      </c>
      <c r="E14" s="36">
        <v>1757</v>
      </c>
      <c r="F14" s="36">
        <v>1883</v>
      </c>
      <c r="G14" s="36">
        <v>1764</v>
      </c>
      <c r="H14" s="36">
        <v>1764</v>
      </c>
      <c r="I14" s="36">
        <v>1834</v>
      </c>
      <c r="J14" s="36">
        <v>1806</v>
      </c>
      <c r="K14" s="36"/>
      <c r="L14" s="36"/>
      <c r="M14" s="36"/>
      <c r="N14" s="36"/>
      <c r="O14" s="36">
        <f>SUM(tblIncome[[#This Row],[JAN]:[DEC]])</f>
        <v>14805</v>
      </c>
      <c r="P14" s="37">
        <f>IFERROR(AVERAGE(tblIncome[[#This Row],[JAN]:[DEC]]),"")</f>
        <v>1850.625</v>
      </c>
    </row>
    <row r="15" spans="1:17" ht="21" customHeight="1" x14ac:dyDescent="0.3">
      <c r="A15" s="1"/>
      <c r="B15" s="8" t="s">
        <v>22</v>
      </c>
      <c r="C15" s="36">
        <v>3500</v>
      </c>
      <c r="D15" s="36">
        <v>3549</v>
      </c>
      <c r="E15" s="36">
        <v>3857</v>
      </c>
      <c r="F15" s="36">
        <v>3892</v>
      </c>
      <c r="G15" s="36">
        <v>4116</v>
      </c>
      <c r="H15" s="36">
        <v>3738</v>
      </c>
      <c r="I15" s="36">
        <v>3731</v>
      </c>
      <c r="J15" s="36">
        <v>4095</v>
      </c>
      <c r="K15" s="36"/>
      <c r="L15" s="36"/>
      <c r="M15" s="36"/>
      <c r="N15" s="36"/>
      <c r="O15" s="36">
        <f>SUM(tblIncome[[#This Row],[JAN]:[DEC]])</f>
        <v>30478</v>
      </c>
      <c r="P15" s="37">
        <f>IFERROR(AVERAGE(tblIncome[[#This Row],[JAN]:[DEC]]),"")</f>
        <v>3809.75</v>
      </c>
    </row>
    <row r="16" spans="1:17" ht="9" customHeight="1" x14ac:dyDescent="0.3">
      <c r="A16" s="1"/>
      <c r="B16" s="7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6" ht="21" customHeight="1" x14ac:dyDescent="0.3">
      <c r="A17" s="1"/>
      <c r="B17" s="22" t="s">
        <v>17</v>
      </c>
      <c r="C17" s="23" t="s">
        <v>1</v>
      </c>
      <c r="D17" s="23" t="s">
        <v>2</v>
      </c>
      <c r="E17" s="23" t="s">
        <v>3</v>
      </c>
      <c r="F17" s="23" t="s">
        <v>4</v>
      </c>
      <c r="G17" s="23" t="s">
        <v>39</v>
      </c>
      <c r="H17" s="23" t="s">
        <v>5</v>
      </c>
      <c r="I17" s="23" t="s">
        <v>6</v>
      </c>
      <c r="J17" s="23" t="s">
        <v>7</v>
      </c>
      <c r="K17" s="23" t="s">
        <v>8</v>
      </c>
      <c r="L17" s="23" t="s">
        <v>40</v>
      </c>
      <c r="M17" s="23" t="s">
        <v>9</v>
      </c>
      <c r="N17" s="23" t="s">
        <v>10</v>
      </c>
      <c r="O17" s="23" t="s">
        <v>41</v>
      </c>
      <c r="P17" s="24" t="s">
        <v>42</v>
      </c>
    </row>
    <row r="18" spans="1:16" ht="21" customHeight="1" x14ac:dyDescent="0.3">
      <c r="A18" s="1"/>
      <c r="B18" s="8" t="s">
        <v>23</v>
      </c>
      <c r="C18" s="36">
        <v>10500</v>
      </c>
      <c r="D18" s="36">
        <v>10500</v>
      </c>
      <c r="E18" s="36">
        <v>10500</v>
      </c>
      <c r="F18" s="36">
        <v>10500</v>
      </c>
      <c r="G18" s="36">
        <v>10500</v>
      </c>
      <c r="H18" s="36">
        <v>10500</v>
      </c>
      <c r="I18" s="36">
        <v>10500</v>
      </c>
      <c r="J18" s="36">
        <v>10500</v>
      </c>
      <c r="K18" s="36"/>
      <c r="L18" s="36"/>
      <c r="M18" s="36"/>
      <c r="N18" s="36"/>
      <c r="O18" s="36">
        <f>SUM(tblExpenses[[#This Row],[JAN]:[DEC]])</f>
        <v>84000</v>
      </c>
      <c r="P18" s="37">
        <f>IFERROR(AVERAGE(tblExpenses[[#This Row],[JAN]:[DEC]]),"")</f>
        <v>10500</v>
      </c>
    </row>
    <row r="19" spans="1:16" ht="21" customHeight="1" x14ac:dyDescent="0.3">
      <c r="A19" s="1"/>
      <c r="B19" s="8" t="s">
        <v>24</v>
      </c>
      <c r="C19" s="36">
        <v>1750</v>
      </c>
      <c r="D19" s="36">
        <v>2317</v>
      </c>
      <c r="E19" s="36">
        <v>2093</v>
      </c>
      <c r="F19" s="36">
        <v>2331</v>
      </c>
      <c r="G19" s="36">
        <v>2268</v>
      </c>
      <c r="H19" s="36">
        <v>2191</v>
      </c>
      <c r="I19" s="36">
        <v>2366</v>
      </c>
      <c r="J19" s="36">
        <v>1575</v>
      </c>
      <c r="K19" s="36"/>
      <c r="L19" s="36"/>
      <c r="M19" s="36"/>
      <c r="N19" s="36"/>
      <c r="O19" s="36">
        <f>SUM(tblExpenses[[#This Row],[JAN]:[DEC]])</f>
        <v>16891</v>
      </c>
      <c r="P19" s="37">
        <f>IFERROR(AVERAGE(tblExpenses[[#This Row],[JAN]:[DEC]]),"")</f>
        <v>2111.375</v>
      </c>
    </row>
    <row r="20" spans="1:16" ht="21" customHeight="1" x14ac:dyDescent="0.3">
      <c r="A20" s="1"/>
      <c r="B20" s="8" t="s">
        <v>25</v>
      </c>
      <c r="C20" s="36">
        <v>2415</v>
      </c>
      <c r="D20" s="36">
        <v>2415</v>
      </c>
      <c r="E20" s="36">
        <v>2415</v>
      </c>
      <c r="F20" s="36">
        <v>2415</v>
      </c>
      <c r="G20" s="36">
        <v>2415</v>
      </c>
      <c r="H20" s="36">
        <v>2415</v>
      </c>
      <c r="I20" s="36">
        <v>2415</v>
      </c>
      <c r="J20" s="36">
        <v>2415</v>
      </c>
      <c r="K20" s="36"/>
      <c r="L20" s="36"/>
      <c r="M20" s="36"/>
      <c r="N20" s="36"/>
      <c r="O20" s="36">
        <f>SUM(tblExpenses[[#This Row],[JAN]:[DEC]])</f>
        <v>19320</v>
      </c>
      <c r="P20" s="37">
        <f>IFERROR(AVERAGE(tblExpenses[[#This Row],[JAN]:[DEC]]),"")</f>
        <v>2415</v>
      </c>
    </row>
    <row r="21" spans="1:16" ht="21" customHeight="1" x14ac:dyDescent="0.3">
      <c r="A21" s="1"/>
      <c r="B21" s="8" t="s">
        <v>26</v>
      </c>
      <c r="C21" s="36">
        <v>1995</v>
      </c>
      <c r="D21" s="36">
        <v>1995</v>
      </c>
      <c r="E21" s="36">
        <v>1995</v>
      </c>
      <c r="F21" s="36">
        <v>1995</v>
      </c>
      <c r="G21" s="36">
        <v>1995</v>
      </c>
      <c r="H21" s="36">
        <v>1995</v>
      </c>
      <c r="I21" s="36">
        <v>1995</v>
      </c>
      <c r="J21" s="36">
        <v>1995</v>
      </c>
      <c r="K21" s="36"/>
      <c r="L21" s="36"/>
      <c r="M21" s="36"/>
      <c r="N21" s="36"/>
      <c r="O21" s="36">
        <f>SUM(tblExpenses[[#This Row],[JAN]:[DEC]])</f>
        <v>15960</v>
      </c>
      <c r="P21" s="37">
        <f>IFERROR(AVERAGE(tblExpenses[[#This Row],[JAN]:[DEC]]),"")</f>
        <v>1995</v>
      </c>
    </row>
    <row r="22" spans="1:16" ht="21" customHeight="1" x14ac:dyDescent="0.3">
      <c r="A22" s="1"/>
      <c r="B22" s="8" t="s">
        <v>27</v>
      </c>
      <c r="C22" s="36">
        <v>315</v>
      </c>
      <c r="D22" s="36">
        <v>315</v>
      </c>
      <c r="E22" s="36">
        <v>315</v>
      </c>
      <c r="F22" s="36">
        <v>315</v>
      </c>
      <c r="G22" s="36">
        <v>315</v>
      </c>
      <c r="H22" s="36">
        <v>315</v>
      </c>
      <c r="I22" s="36">
        <v>315</v>
      </c>
      <c r="J22" s="36">
        <v>315</v>
      </c>
      <c r="K22" s="36"/>
      <c r="L22" s="36"/>
      <c r="M22" s="36"/>
      <c r="N22" s="36"/>
      <c r="O22" s="36">
        <f>SUM(tblExpenses[[#This Row],[JAN]:[DEC]])</f>
        <v>2520</v>
      </c>
      <c r="P22" s="37">
        <f>IFERROR(AVERAGE(tblExpenses[[#This Row],[JAN]:[DEC]]),"")</f>
        <v>315</v>
      </c>
    </row>
    <row r="23" spans="1:16" ht="21" customHeight="1" x14ac:dyDescent="0.3">
      <c r="A23" s="1"/>
      <c r="B23" s="8" t="s">
        <v>28</v>
      </c>
      <c r="C23" s="36">
        <v>350</v>
      </c>
      <c r="D23" s="36">
        <v>350</v>
      </c>
      <c r="E23" s="36">
        <v>350</v>
      </c>
      <c r="F23" s="36">
        <v>350</v>
      </c>
      <c r="G23" s="36">
        <v>350</v>
      </c>
      <c r="H23" s="36">
        <v>350</v>
      </c>
      <c r="I23" s="36">
        <v>350</v>
      </c>
      <c r="J23" s="36">
        <v>350</v>
      </c>
      <c r="K23" s="36"/>
      <c r="L23" s="36"/>
      <c r="M23" s="36"/>
      <c r="N23" s="36"/>
      <c r="O23" s="36">
        <f>SUM(tblExpenses[[#This Row],[JAN]:[DEC]])</f>
        <v>2800</v>
      </c>
      <c r="P23" s="37">
        <f>IFERROR(AVERAGE(tblExpenses[[#This Row],[JAN]:[DEC]]),"")</f>
        <v>350</v>
      </c>
    </row>
    <row r="24" spans="1:16" ht="21" customHeight="1" x14ac:dyDescent="0.3">
      <c r="A24" s="1"/>
      <c r="B24" s="8" t="s">
        <v>29</v>
      </c>
      <c r="C24" s="36">
        <v>840</v>
      </c>
      <c r="D24" s="36">
        <v>840</v>
      </c>
      <c r="E24" s="36">
        <v>840</v>
      </c>
      <c r="F24" s="36">
        <v>840</v>
      </c>
      <c r="G24" s="36">
        <v>840</v>
      </c>
      <c r="H24" s="36">
        <v>840</v>
      </c>
      <c r="I24" s="36">
        <v>840</v>
      </c>
      <c r="J24" s="36">
        <v>840</v>
      </c>
      <c r="K24" s="36"/>
      <c r="L24" s="36"/>
      <c r="M24" s="36"/>
      <c r="N24" s="36"/>
      <c r="O24" s="36">
        <f>SUM(tblExpenses[[#This Row],[JAN]:[DEC]])</f>
        <v>6720</v>
      </c>
      <c r="P24" s="37">
        <f>IFERROR(AVERAGE(tblExpenses[[#This Row],[JAN]:[DEC]]),"")</f>
        <v>840</v>
      </c>
    </row>
    <row r="25" spans="1:16" ht="21" customHeight="1" x14ac:dyDescent="0.3">
      <c r="A25" s="1"/>
      <c r="B25" s="8" t="s">
        <v>30</v>
      </c>
      <c r="C25" s="36">
        <v>350</v>
      </c>
      <c r="D25" s="36">
        <v>350</v>
      </c>
      <c r="E25" s="36">
        <v>350</v>
      </c>
      <c r="F25" s="36">
        <v>350</v>
      </c>
      <c r="G25" s="36">
        <v>350</v>
      </c>
      <c r="H25" s="36">
        <v>350</v>
      </c>
      <c r="I25" s="36">
        <v>350</v>
      </c>
      <c r="J25" s="36">
        <v>350</v>
      </c>
      <c r="K25" s="36"/>
      <c r="L25" s="36"/>
      <c r="M25" s="36"/>
      <c r="N25" s="36"/>
      <c r="O25" s="36">
        <f>SUM(tblExpenses[[#This Row],[JAN]:[DEC]])</f>
        <v>2800</v>
      </c>
      <c r="P25" s="37">
        <f>IFERROR(AVERAGE(tblExpenses[[#This Row],[JAN]:[DEC]]),"")</f>
        <v>350</v>
      </c>
    </row>
    <row r="26" spans="1:16" ht="21" customHeight="1" x14ac:dyDescent="0.3">
      <c r="A26" s="1"/>
      <c r="B26" s="8" t="s">
        <v>31</v>
      </c>
      <c r="C26" s="36">
        <v>504</v>
      </c>
      <c r="D26" s="36">
        <v>490</v>
      </c>
      <c r="E26" s="36">
        <v>560</v>
      </c>
      <c r="F26" s="36">
        <v>490</v>
      </c>
      <c r="G26" s="36">
        <v>525</v>
      </c>
      <c r="H26" s="36">
        <v>560</v>
      </c>
      <c r="I26" s="36">
        <v>630</v>
      </c>
      <c r="J26" s="36">
        <v>511</v>
      </c>
      <c r="K26" s="36"/>
      <c r="L26" s="36"/>
      <c r="M26" s="36"/>
      <c r="N26" s="36"/>
      <c r="O26" s="36">
        <f>SUM(tblExpenses[[#This Row],[JAN]:[DEC]])</f>
        <v>4270</v>
      </c>
      <c r="P26" s="37">
        <f>IFERROR(AVERAGE(tblExpenses[[#This Row],[JAN]:[DEC]]),"")</f>
        <v>533.75</v>
      </c>
    </row>
    <row r="27" spans="1:16" ht="21" customHeight="1" x14ac:dyDescent="0.3">
      <c r="A27" s="1"/>
      <c r="B27" s="8" t="s">
        <v>32</v>
      </c>
      <c r="C27" s="36">
        <v>420</v>
      </c>
      <c r="D27" s="36">
        <v>441</v>
      </c>
      <c r="E27" s="36">
        <v>455</v>
      </c>
      <c r="F27" s="36">
        <v>420</v>
      </c>
      <c r="G27" s="36">
        <v>455</v>
      </c>
      <c r="H27" s="36">
        <v>420</v>
      </c>
      <c r="I27" s="36">
        <v>441</v>
      </c>
      <c r="J27" s="36">
        <v>420</v>
      </c>
      <c r="K27" s="36"/>
      <c r="L27" s="36"/>
      <c r="M27" s="36"/>
      <c r="N27" s="36"/>
      <c r="O27" s="36">
        <f>SUM(tblExpenses[[#This Row],[JAN]:[DEC]])</f>
        <v>3472</v>
      </c>
      <c r="P27" s="37">
        <f>IFERROR(AVERAGE(tblExpenses[[#This Row],[JAN]:[DEC]]),"")</f>
        <v>434</v>
      </c>
    </row>
    <row r="28" spans="1:16" ht="21" customHeight="1" x14ac:dyDescent="0.3">
      <c r="A28" s="1"/>
      <c r="B28" s="8" t="s">
        <v>11</v>
      </c>
      <c r="C28" s="36">
        <v>315</v>
      </c>
      <c r="D28" s="36">
        <v>315</v>
      </c>
      <c r="E28" s="36">
        <v>315</v>
      </c>
      <c r="F28" s="36">
        <v>315</v>
      </c>
      <c r="G28" s="36">
        <v>315</v>
      </c>
      <c r="H28" s="36">
        <v>315</v>
      </c>
      <c r="I28" s="36">
        <v>315</v>
      </c>
      <c r="J28" s="36">
        <v>315</v>
      </c>
      <c r="K28" s="36"/>
      <c r="L28" s="36"/>
      <c r="M28" s="36"/>
      <c r="N28" s="36"/>
      <c r="O28" s="36">
        <f>SUM(tblExpenses[[#This Row],[JAN]:[DEC]])</f>
        <v>2520</v>
      </c>
      <c r="P28" s="37">
        <f>IFERROR(AVERAGE(tblExpenses[[#This Row],[JAN]:[DEC]]),"")</f>
        <v>315</v>
      </c>
    </row>
    <row r="29" spans="1:16" ht="21" customHeight="1" x14ac:dyDescent="0.3">
      <c r="A29" s="1"/>
      <c r="B29" s="8" t="s">
        <v>33</v>
      </c>
      <c r="C29" s="36">
        <v>1085</v>
      </c>
      <c r="D29" s="36">
        <v>1085</v>
      </c>
      <c r="E29" s="36">
        <v>1106</v>
      </c>
      <c r="F29" s="36">
        <v>1120</v>
      </c>
      <c r="G29" s="36">
        <v>1155</v>
      </c>
      <c r="H29" s="36">
        <v>1400</v>
      </c>
      <c r="I29" s="36">
        <v>2380</v>
      </c>
      <c r="J29" s="36">
        <v>2450</v>
      </c>
      <c r="K29" s="36"/>
      <c r="L29" s="36"/>
      <c r="M29" s="36"/>
      <c r="N29" s="36"/>
      <c r="O29" s="36">
        <f>SUM(tblExpenses[[#This Row],[JAN]:[DEC]])</f>
        <v>11781</v>
      </c>
      <c r="P29" s="37">
        <f>IFERROR(AVERAGE(tblExpenses[[#This Row],[JAN]:[DEC]]),"")</f>
        <v>1472.625</v>
      </c>
    </row>
    <row r="30" spans="1:16" ht="21" customHeight="1" x14ac:dyDescent="0.25">
      <c r="B30" s="8" t="s">
        <v>34</v>
      </c>
      <c r="C30" s="36">
        <v>245</v>
      </c>
      <c r="D30" s="36">
        <v>245</v>
      </c>
      <c r="E30" s="36">
        <v>259</v>
      </c>
      <c r="F30" s="36">
        <v>273</v>
      </c>
      <c r="G30" s="36">
        <v>315</v>
      </c>
      <c r="H30" s="36">
        <v>294</v>
      </c>
      <c r="I30" s="36">
        <v>294</v>
      </c>
      <c r="J30" s="36">
        <v>252</v>
      </c>
      <c r="K30" s="36"/>
      <c r="L30" s="36"/>
      <c r="M30" s="36"/>
      <c r="N30" s="36"/>
      <c r="O30" s="36">
        <f>SUM(tblExpenses[[#This Row],[JAN]:[DEC]])</f>
        <v>2177</v>
      </c>
      <c r="P30" s="37">
        <f>IFERROR(AVERAGE(tblExpenses[[#This Row],[JAN]:[DEC]]),"")</f>
        <v>272.125</v>
      </c>
    </row>
    <row r="31" spans="1:16" ht="21" customHeight="1" x14ac:dyDescent="0.3">
      <c r="A31" s="1"/>
      <c r="B31" s="8" t="s">
        <v>35</v>
      </c>
      <c r="C31" s="36">
        <v>350</v>
      </c>
      <c r="D31" s="36">
        <v>315</v>
      </c>
      <c r="E31" s="36">
        <v>280</v>
      </c>
      <c r="F31" s="36">
        <v>280</v>
      </c>
      <c r="G31" s="36">
        <v>294</v>
      </c>
      <c r="H31" s="36">
        <v>350</v>
      </c>
      <c r="I31" s="36">
        <v>385</v>
      </c>
      <c r="J31" s="36">
        <v>280</v>
      </c>
      <c r="K31" s="36"/>
      <c r="L31" s="36"/>
      <c r="M31" s="36"/>
      <c r="N31" s="36"/>
      <c r="O31" s="36">
        <f>SUM(tblExpenses[[#This Row],[JAN]:[DEC]])</f>
        <v>2534</v>
      </c>
      <c r="P31" s="37">
        <f>IFERROR(AVERAGE(tblExpenses[[#This Row],[JAN]:[DEC]]),"")</f>
        <v>316.75</v>
      </c>
    </row>
    <row r="32" spans="1:16" ht="21" customHeight="1" x14ac:dyDescent="0.25">
      <c r="B32" s="8" t="s">
        <v>43</v>
      </c>
      <c r="C32" s="36">
        <v>861</v>
      </c>
      <c r="D32" s="36">
        <v>644</v>
      </c>
      <c r="E32" s="36">
        <v>406</v>
      </c>
      <c r="F32" s="36">
        <v>917</v>
      </c>
      <c r="G32" s="36">
        <v>322</v>
      </c>
      <c r="H32" s="36">
        <v>735</v>
      </c>
      <c r="I32" s="36">
        <v>588</v>
      </c>
      <c r="J32" s="36">
        <v>756</v>
      </c>
      <c r="K32" s="36"/>
      <c r="L32" s="36"/>
      <c r="M32" s="36"/>
      <c r="N32" s="36"/>
      <c r="O32" s="36">
        <f>SUM(tblExpenses[[#This Row],[JAN]:[DEC]])</f>
        <v>5229</v>
      </c>
      <c r="P32" s="37">
        <f>IFERROR(AVERAGE(tblExpenses[[#This Row],[JAN]:[DEC]]),"")</f>
        <v>653.625</v>
      </c>
    </row>
    <row r="33" spans="2:16" ht="21" customHeight="1" x14ac:dyDescent="0.25">
      <c r="B33" s="8" t="s">
        <v>36</v>
      </c>
      <c r="C33" s="36">
        <v>3850</v>
      </c>
      <c r="D33" s="36">
        <v>3850</v>
      </c>
      <c r="E33" s="36">
        <v>3850</v>
      </c>
      <c r="F33" s="36">
        <v>3850</v>
      </c>
      <c r="G33" s="36">
        <v>3850</v>
      </c>
      <c r="H33" s="36">
        <v>3850</v>
      </c>
      <c r="I33" s="36">
        <v>3850</v>
      </c>
      <c r="J33" s="36">
        <v>3850</v>
      </c>
      <c r="K33" s="36"/>
      <c r="L33" s="36"/>
      <c r="M33" s="36"/>
      <c r="N33" s="36"/>
      <c r="O33" s="36">
        <f>SUM(tblExpenses[[#This Row],[JAN]:[DEC]])</f>
        <v>30800</v>
      </c>
      <c r="P33" s="37">
        <f>IFERROR(AVERAGE(tblExpenses[[#This Row],[JAN]:[DEC]]),"")</f>
        <v>3850</v>
      </c>
    </row>
    <row r="34" spans="2:16" ht="21" customHeight="1" x14ac:dyDescent="0.25">
      <c r="B34" s="8" t="s">
        <v>37</v>
      </c>
      <c r="C34" s="36">
        <v>1400</v>
      </c>
      <c r="D34" s="36">
        <v>1575</v>
      </c>
      <c r="E34" s="36">
        <v>2100</v>
      </c>
      <c r="F34" s="36">
        <v>1400</v>
      </c>
      <c r="G34" s="36">
        <v>1400</v>
      </c>
      <c r="H34" s="36">
        <v>1400</v>
      </c>
      <c r="I34" s="36">
        <v>1750</v>
      </c>
      <c r="J34" s="36">
        <v>2275</v>
      </c>
      <c r="K34" s="36"/>
      <c r="L34" s="36"/>
      <c r="M34" s="36"/>
      <c r="N34" s="36"/>
      <c r="O34" s="36">
        <f>SUM(tblExpenses[[#This Row],[JAN]:[DEC]])</f>
        <v>13300</v>
      </c>
      <c r="P34" s="37">
        <f>IFERROR(AVERAGE(tblExpenses[[#This Row],[JAN]:[DEC]]),"")</f>
        <v>1662.5</v>
      </c>
    </row>
    <row r="35" spans="2:16" ht="21" customHeight="1" x14ac:dyDescent="0.25">
      <c r="B35" s="6" t="s">
        <v>38</v>
      </c>
      <c r="C35" s="38">
        <v>140</v>
      </c>
      <c r="D35" s="38">
        <v>210</v>
      </c>
      <c r="E35" s="38">
        <v>140</v>
      </c>
      <c r="F35" s="38">
        <v>210</v>
      </c>
      <c r="G35" s="38">
        <v>210</v>
      </c>
      <c r="H35" s="38">
        <v>140</v>
      </c>
      <c r="I35" s="38">
        <v>210</v>
      </c>
      <c r="J35" s="38">
        <v>140</v>
      </c>
      <c r="K35" s="38"/>
      <c r="L35" s="38"/>
      <c r="M35" s="38"/>
      <c r="N35" s="38"/>
      <c r="O35" s="38">
        <f>SUM(tblExpenses[[#This Row],[JAN]:[DEC]])</f>
        <v>1400</v>
      </c>
      <c r="P35" s="39">
        <f>IFERROR(AVERAGE(tblExpenses[[#This Row],[JAN]:[DEC]]),"")</f>
        <v>175</v>
      </c>
    </row>
    <row r="36" spans="2:16" ht="21" customHeight="1" x14ac:dyDescent="0.25">
      <c r="B36" s="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3"/>
    </row>
    <row r="37" spans="2:16" ht="21" customHeight="1" x14ac:dyDescent="0.25">
      <c r="B37" s="6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3"/>
    </row>
    <row r="38" spans="2:16" ht="21" customHeight="1" x14ac:dyDescent="0.25">
      <c r="B38" s="6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3"/>
    </row>
    <row r="39" spans="2:16" ht="21" customHeight="1" x14ac:dyDescent="0.25">
      <c r="B39" s="6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3"/>
    </row>
    <row r="40" spans="2:16" ht="21" customHeight="1" x14ac:dyDescent="0.25">
      <c r="B40" s="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3"/>
    </row>
    <row r="41" spans="2:16" ht="21" customHeight="1" x14ac:dyDescent="0.25">
      <c r="B41" s="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3"/>
    </row>
    <row r="42" spans="2:16" ht="21" customHeight="1" x14ac:dyDescent="0.25">
      <c r="B42" s="6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3"/>
    </row>
    <row r="43" spans="2:16" ht="21" customHeight="1" x14ac:dyDescent="0.25">
      <c r="B43" s="6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3"/>
    </row>
    <row r="44" spans="2:16" ht="21" customHeight="1" x14ac:dyDescent="0.25">
      <c r="B44" s="6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3"/>
    </row>
    <row r="45" spans="2:16" ht="21" customHeight="1" x14ac:dyDescent="0.25">
      <c r="B45" s="6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3"/>
    </row>
    <row r="46" spans="2:16" ht="21" customHeight="1" x14ac:dyDescent="0.25">
      <c r="B46" s="6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3"/>
    </row>
    <row r="47" spans="2:16" ht="21" customHeight="1" x14ac:dyDescent="0.25">
      <c r="B47" s="6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3"/>
    </row>
    <row r="48" spans="2:16" ht="21" customHeight="1" x14ac:dyDescent="0.25">
      <c r="B48" s="6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3"/>
    </row>
    <row r="49" spans="2:16" ht="21" customHeight="1" x14ac:dyDescent="0.25">
      <c r="B49" s="6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3"/>
    </row>
    <row r="50" spans="2:16" ht="21" customHeight="1" x14ac:dyDescent="0.25">
      <c r="B50" s="6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3"/>
    </row>
    <row r="51" spans="2:16" ht="21" customHeight="1" x14ac:dyDescent="0.25">
      <c r="B51" s="6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3"/>
    </row>
    <row r="52" spans="2:16" ht="21" customHeight="1" x14ac:dyDescent="0.25">
      <c r="B52" s="6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3"/>
    </row>
    <row r="53" spans="2:16" ht="21" customHeight="1" x14ac:dyDescent="0.25">
      <c r="B53" s="6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3"/>
    </row>
    <row r="54" spans="2:16" ht="21" customHeight="1" x14ac:dyDescent="0.25">
      <c r="B54" s="6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3"/>
    </row>
    <row r="55" spans="2:16" ht="21" customHeight="1" x14ac:dyDescent="0.25">
      <c r="B55" s="6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3"/>
    </row>
    <row r="56" spans="2:16" ht="21" customHeight="1" x14ac:dyDescent="0.25">
      <c r="B56" s="6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3"/>
    </row>
    <row r="57" spans="2:16" ht="21" customHeight="1" x14ac:dyDescent="0.25">
      <c r="B57" s="6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3"/>
    </row>
    <row r="58" spans="2:16" ht="21" customHeight="1" x14ac:dyDescent="0.25">
      <c r="B58" s="6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3"/>
    </row>
    <row r="59" spans="2:16" ht="21" customHeight="1" x14ac:dyDescent="0.25">
      <c r="B59" s="6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3"/>
    </row>
    <row r="60" spans="2:16" ht="21" customHeight="1" x14ac:dyDescent="0.25">
      <c r="B60" s="6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3"/>
    </row>
    <row r="61" spans="2:16" ht="21" customHeight="1" x14ac:dyDescent="0.25">
      <c r="B61" s="6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3"/>
    </row>
    <row r="62" spans="2:16" ht="21" customHeight="1" x14ac:dyDescent="0.25">
      <c r="B62" s="6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3"/>
    </row>
    <row r="63" spans="2:16" ht="21" customHeight="1" x14ac:dyDescent="0.25">
      <c r="B63" s="6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3"/>
    </row>
    <row r="64" spans="2:16" ht="21" customHeight="1" x14ac:dyDescent="0.25">
      <c r="B64" s="6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3"/>
    </row>
    <row r="65" spans="2:16" ht="21" customHeight="1" x14ac:dyDescent="0.25">
      <c r="B65" s="6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3"/>
    </row>
    <row r="66" spans="2:16" ht="21" customHeight="1" x14ac:dyDescent="0.25">
      <c r="B66" s="6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3"/>
    </row>
    <row r="67" spans="2:16" ht="21" customHeight="1" x14ac:dyDescent="0.25">
      <c r="B67" s="6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3"/>
    </row>
    <row r="68" spans="2:16" ht="21" customHeight="1" x14ac:dyDescent="0.25">
      <c r="B68" s="6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3"/>
    </row>
    <row r="69" spans="2:16" ht="21" customHeight="1" x14ac:dyDescent="0.25">
      <c r="B69" s="6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3"/>
    </row>
    <row r="70" spans="2:16" ht="21" customHeight="1" x14ac:dyDescent="0.25">
      <c r="B70" s="6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3"/>
    </row>
    <row r="71" spans="2:16" ht="21" customHeight="1" x14ac:dyDescent="0.25">
      <c r="B71" s="6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3"/>
    </row>
    <row r="72" spans="2:16" ht="21" customHeight="1" x14ac:dyDescent="0.25">
      <c r="B72" s="6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3"/>
    </row>
    <row r="73" spans="2:16" ht="21" customHeight="1" x14ac:dyDescent="0.25">
      <c r="B73" s="6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3"/>
    </row>
    <row r="74" spans="2:16" ht="21" customHeight="1" x14ac:dyDescent="0.25">
      <c r="B74" s="6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3"/>
    </row>
    <row r="75" spans="2:16" ht="21" customHeight="1" x14ac:dyDescent="0.25">
      <c r="B75" s="6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3"/>
    </row>
    <row r="76" spans="2:16" ht="21" customHeight="1" x14ac:dyDescent="0.25">
      <c r="B76" s="6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3"/>
    </row>
    <row r="77" spans="2:16" ht="21" customHeight="1" x14ac:dyDescent="0.25">
      <c r="B77" s="6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3"/>
    </row>
    <row r="78" spans="2:16" ht="21" customHeight="1" x14ac:dyDescent="0.25">
      <c r="B78" s="6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3"/>
    </row>
    <row r="79" spans="2:16" ht="21" customHeight="1" x14ac:dyDescent="0.25">
      <c r="B79" s="6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3"/>
    </row>
    <row r="80" spans="2:16" ht="21" customHeight="1" x14ac:dyDescent="0.25">
      <c r="B80" s="6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3"/>
    </row>
    <row r="81" spans="2:16" ht="21" customHeight="1" x14ac:dyDescent="0.25">
      <c r="B81" s="6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3"/>
    </row>
    <row r="82" spans="2:16" ht="21" customHeight="1" x14ac:dyDescent="0.25">
      <c r="B82" s="6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3"/>
    </row>
    <row r="83" spans="2:16" ht="21" customHeight="1" x14ac:dyDescent="0.25">
      <c r="B83" s="6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3"/>
    </row>
    <row r="84" spans="2:16" ht="21" customHeight="1" x14ac:dyDescent="0.25">
      <c r="B84" s="6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3"/>
    </row>
    <row r="85" spans="2:16" ht="21" customHeight="1" x14ac:dyDescent="0.25">
      <c r="B85" s="6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3"/>
    </row>
    <row r="86" spans="2:16" ht="21" customHeight="1" x14ac:dyDescent="0.25">
      <c r="B86" s="6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3"/>
    </row>
    <row r="87" spans="2:16" ht="21" customHeight="1" x14ac:dyDescent="0.25">
      <c r="B87" s="6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3"/>
    </row>
    <row r="88" spans="2:16" ht="21" customHeight="1" x14ac:dyDescent="0.25">
      <c r="B88" s="6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3"/>
    </row>
    <row r="89" spans="2:16" ht="21" customHeight="1" x14ac:dyDescent="0.25">
      <c r="B89" s="6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3"/>
    </row>
    <row r="90" spans="2:16" ht="21" customHeight="1" x14ac:dyDescent="0.25">
      <c r="B90" s="6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3"/>
    </row>
    <row r="91" spans="2:16" ht="21" customHeight="1" x14ac:dyDescent="0.25">
      <c r="B91" s="6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3"/>
    </row>
    <row r="92" spans="2:16" ht="21" customHeight="1" x14ac:dyDescent="0.25">
      <c r="B92" s="6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3"/>
    </row>
    <row r="93" spans="2:16" ht="21" customHeight="1" x14ac:dyDescent="0.25">
      <c r="B93" s="6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3"/>
    </row>
    <row r="94" spans="2:16" ht="21" customHeight="1" x14ac:dyDescent="0.25">
      <c r="B94" s="6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3"/>
    </row>
    <row r="95" spans="2:16" ht="21" customHeight="1" x14ac:dyDescent="0.25">
      <c r="B95" s="6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3"/>
    </row>
    <row r="96" spans="2:16" ht="21" customHeight="1" x14ac:dyDescent="0.25">
      <c r="B96" s="6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3"/>
    </row>
    <row r="97" spans="2:16" ht="21" customHeight="1" x14ac:dyDescent="0.25">
      <c r="B97" s="6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3"/>
    </row>
    <row r="98" spans="2:16" ht="21" customHeight="1" x14ac:dyDescent="0.25">
      <c r="B98" s="6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3"/>
    </row>
    <row r="99" spans="2:16" ht="21" customHeight="1" x14ac:dyDescent="0.25">
      <c r="B99" s="6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3"/>
    </row>
    <row r="100" spans="2:16" ht="21" customHeight="1" x14ac:dyDescent="0.25">
      <c r="B100" s="6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3"/>
    </row>
    <row r="101" spans="2:16" ht="21" customHeight="1" x14ac:dyDescent="0.25">
      <c r="B101" s="6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3"/>
    </row>
    <row r="102" spans="2:16" ht="21" customHeight="1" x14ac:dyDescent="0.25">
      <c r="B102" s="6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3"/>
    </row>
    <row r="103" spans="2:16" ht="21" customHeight="1" x14ac:dyDescent="0.25">
      <c r="B103" s="6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3"/>
    </row>
    <row r="104" spans="2:16" ht="21" customHeight="1" x14ac:dyDescent="0.25">
      <c r="B104" s="6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3"/>
    </row>
    <row r="105" spans="2:16" ht="21" customHeight="1" x14ac:dyDescent="0.25">
      <c r="B105" s="6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3"/>
    </row>
    <row r="106" spans="2:16" ht="21" customHeight="1" x14ac:dyDescent="0.25">
      <c r="B106" s="6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3"/>
    </row>
    <row r="107" spans="2:16" ht="21" customHeight="1" x14ac:dyDescent="0.25">
      <c r="B107" s="6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3"/>
    </row>
    <row r="108" spans="2:16" ht="21" customHeight="1" x14ac:dyDescent="0.25">
      <c r="B108" s="6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3"/>
    </row>
    <row r="109" spans="2:16" ht="21" customHeight="1" x14ac:dyDescent="0.25">
      <c r="B109" s="6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3"/>
    </row>
    <row r="110" spans="2:16" ht="21" customHeight="1" x14ac:dyDescent="0.25">
      <c r="B110" s="6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3"/>
    </row>
    <row r="111" spans="2:16" ht="21" customHeight="1" x14ac:dyDescent="0.25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3"/>
    </row>
    <row r="112" spans="2:16" ht="21" customHeight="1" x14ac:dyDescent="0.25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3"/>
    </row>
    <row r="113" spans="3:16" ht="21" customHeight="1" x14ac:dyDescent="0.25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3"/>
    </row>
    <row r="114" spans="3:16" ht="21" customHeight="1" x14ac:dyDescent="0.25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3"/>
    </row>
    <row r="115" spans="3:16" ht="21" customHeight="1" x14ac:dyDescent="0.25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3"/>
    </row>
    <row r="116" spans="3:16" ht="21" customHeight="1" x14ac:dyDescent="0.25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3"/>
    </row>
    <row r="117" spans="3:16" ht="21" customHeight="1" x14ac:dyDescent="0.25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3"/>
    </row>
    <row r="118" spans="3:16" ht="21" customHeight="1" x14ac:dyDescent="0.25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3"/>
    </row>
    <row r="119" spans="3:16" ht="21" customHeight="1" x14ac:dyDescent="0.25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3"/>
    </row>
    <row r="120" spans="3:16" ht="21" customHeight="1" x14ac:dyDescent="0.25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3"/>
    </row>
    <row r="121" spans="3:16" ht="21" customHeight="1" x14ac:dyDescent="0.25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3"/>
    </row>
    <row r="122" spans="3:16" ht="21" customHeight="1" x14ac:dyDescent="0.25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3"/>
    </row>
    <row r="123" spans="3:16" ht="21" customHeight="1" x14ac:dyDescent="0.25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3"/>
    </row>
    <row r="124" spans="3:16" ht="21" customHeight="1" x14ac:dyDescent="0.25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3"/>
    </row>
    <row r="125" spans="3:16" ht="21" customHeight="1" x14ac:dyDescent="0.25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3"/>
    </row>
    <row r="126" spans="3:16" ht="21" customHeight="1" x14ac:dyDescent="0.25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3"/>
    </row>
    <row r="127" spans="3:16" ht="21" customHeight="1" x14ac:dyDescent="0.25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3"/>
    </row>
    <row r="128" spans="3:16" ht="21" customHeight="1" x14ac:dyDescent="0.25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3"/>
    </row>
    <row r="129" spans="3:16" ht="21" customHeight="1" x14ac:dyDescent="0.25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3"/>
    </row>
    <row r="130" spans="3:16" ht="21" customHeight="1" x14ac:dyDescent="0.25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3"/>
    </row>
    <row r="131" spans="3:16" ht="21" customHeight="1" x14ac:dyDescent="0.25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3"/>
    </row>
    <row r="132" spans="3:16" ht="21" customHeight="1" x14ac:dyDescent="0.25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3"/>
    </row>
    <row r="133" spans="3:16" ht="21" customHeight="1" x14ac:dyDescent="0.25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3"/>
    </row>
    <row r="134" spans="3:16" ht="21" customHeight="1" x14ac:dyDescent="0.25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3"/>
    </row>
    <row r="135" spans="3:16" ht="21" customHeight="1" x14ac:dyDescent="0.25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3"/>
    </row>
    <row r="136" spans="3:16" ht="21" customHeight="1" x14ac:dyDescent="0.25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3"/>
    </row>
    <row r="137" spans="3:16" ht="21" customHeight="1" x14ac:dyDescent="0.25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3"/>
    </row>
    <row r="138" spans="3:16" ht="21" customHeight="1" x14ac:dyDescent="0.25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3"/>
    </row>
    <row r="139" spans="3:16" ht="21" customHeight="1" x14ac:dyDescent="0.25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3"/>
    </row>
    <row r="140" spans="3:16" ht="21" customHeight="1" x14ac:dyDescent="0.25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3"/>
    </row>
    <row r="141" spans="3:16" ht="21" customHeight="1" x14ac:dyDescent="0.25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3"/>
    </row>
    <row r="142" spans="3:16" ht="21" customHeight="1" x14ac:dyDescent="0.25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3"/>
    </row>
    <row r="143" spans="3:16" ht="21" customHeight="1" x14ac:dyDescent="0.25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3"/>
    </row>
    <row r="144" spans="3:16" ht="21" customHeight="1" x14ac:dyDescent="0.25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3"/>
    </row>
    <row r="145" spans="3:16" ht="21" customHeight="1" x14ac:dyDescent="0.25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3"/>
    </row>
    <row r="146" spans="3:16" ht="21" customHeight="1" x14ac:dyDescent="0.25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3"/>
    </row>
  </sheetData>
  <mergeCells count="2">
    <mergeCell ref="B2:D2"/>
    <mergeCell ref="E2:F2"/>
  </mergeCells>
  <printOptions horizontalCentered="1"/>
  <pageMargins left="0.25" right="0.25" top="0.5" bottom="0.75" header="0.3" footer="0.3"/>
  <pageSetup fitToHeight="0" orientation="portrait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Familjebudget</vt:lpstr>
      <vt:lpstr>Familjebudget!Utskriftsrubriker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2014-02-19T05:28:19Z</dcterms:created>
  <dcterms:modified xsi:type="dcterms:W3CDTF">2014-02-27T09:05:10Z</dcterms:modified>
</cp:coreProperties>
</file>