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927"/>
  <workbookPr codeName="ThisWorkbook"/>
  <mc:AlternateContent xmlns:mc="http://schemas.openxmlformats.org/markup-compatibility/2006">
    <mc:Choice Requires="x15">
      <x15ac:absPath xmlns:x15ac="http://schemas.microsoft.com/office/spreadsheetml/2010/11/ac" url="\\imartisek2580\Oddjob\052317\sr-latn-RS\target\"/>
    </mc:Choice>
  </mc:AlternateContent>
  <bookViews>
    <workbookView xWindow="0" yWindow="0" windowWidth="21600" windowHeight="9510"/>
  </bookViews>
  <sheets>
    <sheet name="CILJEVI" sheetId="1" r:id="rId1"/>
    <sheet name="DIJETA" sheetId="2" r:id="rId2"/>
    <sheet name="VEŽBANJE" sheetId="3" r:id="rId3"/>
    <sheet name="Izračunavanja grafikona" sheetId="4" state="hidden" r:id="rId4"/>
  </sheets>
  <definedNames>
    <definedName name="CiljnaTelesnaTežina">CILJEVI!$B$11</definedName>
    <definedName name="DaniPlana">CILJEVI!$B$3</definedName>
    <definedName name="DatumPočetka">CILJEVI!$B$1</definedName>
    <definedName name="DatumZavršetka">CILJEVI!$B$3</definedName>
    <definedName name="GubitakPoDanu">CILJEVI!$B$15</definedName>
    <definedName name="KrajnjaTelesnaTežina">CILJEVI!$B$8</definedName>
    <definedName name="KrajPoslednjegVežbanja">'Izračunavanja grafikona'!$C$23</definedName>
    <definedName name="_xlnm.Print_Titles" localSheetId="1">DIJETA!$3:$3</definedName>
    <definedName name="_xlnm.Print_Titles" localSheetId="2">VEŽBANJE!$3:$3</definedName>
    <definedName name="NaslovKolone2">Dijeta[[#Headers],[DATUM]]</definedName>
    <definedName name="NaslovKolone3">Vežbanje[[#Headers],[DATUM]]</definedName>
    <definedName name="OpsegDatumaVežbanja">'Izračunavanja grafikona'!$D$23:$D$36</definedName>
    <definedName name="PeriodDijete">Dijeta[DATUM]</definedName>
    <definedName name="PeriodVežbanja">Vežbanje[DATUM]</definedName>
    <definedName name="PočetakRedaDijete">'Izračunavanja grafikona'!$C$4</definedName>
    <definedName name="PočetakRedaVežbanja">'Izračunavanja grafikona'!$C$22</definedName>
    <definedName name="PočetnaTelesnaTežina">CILJEVI!$B$6</definedName>
    <definedName name="Podnaslov">CILJEVI!$C$2</definedName>
    <definedName name="PoslednjiKrajDijete">'Izračunavanja grafikona'!$C$5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4" l="1"/>
  <c r="C4" i="4"/>
  <c r="B2" i="3"/>
  <c r="B2" i="2"/>
  <c r="B11" i="1"/>
  <c r="B1" i="1" l="1"/>
  <c r="B4" i="3" s="1"/>
  <c r="B19" i="2" l="1"/>
  <c r="B17" i="2"/>
  <c r="B15" i="2"/>
  <c r="B13" i="2"/>
  <c r="B11" i="2"/>
  <c r="B9" i="2"/>
  <c r="B7" i="2"/>
  <c r="B5" i="2"/>
  <c r="B18" i="2"/>
  <c r="B16" i="2"/>
  <c r="B14" i="2"/>
  <c r="B12" i="2"/>
  <c r="B10" i="2"/>
  <c r="B8" i="2"/>
  <c r="B6" i="2"/>
  <c r="B4" i="2"/>
  <c r="B3" i="1"/>
  <c r="B13" i="1" s="1"/>
  <c r="B15" i="1" s="1"/>
  <c r="B5" i="3"/>
  <c r="B6" i="3" s="1"/>
  <c r="B7" i="3" s="1"/>
  <c r="B8" i="3" s="1"/>
  <c r="B9" i="3" s="1"/>
  <c r="B10" i="3" s="1"/>
  <c r="B11" i="3" s="1"/>
  <c r="B12" i="3" s="1"/>
  <c r="B13" i="3" l="1"/>
  <c r="B14" i="3" s="1"/>
  <c r="B15" i="3" s="1"/>
  <c r="B16" i="3" s="1"/>
  <c r="B17" i="3" s="1"/>
  <c r="B18" i="3" s="1"/>
  <c r="B19" i="3" s="1"/>
  <c r="B20" i="3" s="1"/>
  <c r="C5" i="4"/>
  <c r="H18" i="4" l="1"/>
  <c r="F18" i="4"/>
  <c r="I17" i="4"/>
  <c r="G17" i="4"/>
  <c r="D17" i="4"/>
  <c r="H16" i="4"/>
  <c r="F16" i="4"/>
  <c r="I15" i="4"/>
  <c r="G15" i="4"/>
  <c r="D15" i="4"/>
  <c r="H14" i="4"/>
  <c r="F14" i="4"/>
  <c r="I13" i="4"/>
  <c r="G13" i="4"/>
  <c r="D13" i="4"/>
  <c r="H12" i="4"/>
  <c r="F12" i="4"/>
  <c r="I11" i="4"/>
  <c r="G11" i="4"/>
  <c r="D11" i="4"/>
  <c r="H10" i="4"/>
  <c r="F10" i="4"/>
  <c r="I9" i="4"/>
  <c r="G9" i="4"/>
  <c r="D9" i="4"/>
  <c r="H8" i="4"/>
  <c r="F8" i="4"/>
  <c r="I7" i="4"/>
  <c r="G7" i="4"/>
  <c r="D7" i="4"/>
  <c r="H6" i="4"/>
  <c r="F6" i="4"/>
  <c r="I5" i="4"/>
  <c r="G5" i="4"/>
  <c r="I18" i="4"/>
  <c r="G18" i="4"/>
  <c r="D18" i="4"/>
  <c r="H17" i="4"/>
  <c r="F17" i="4"/>
  <c r="I16" i="4"/>
  <c r="G16" i="4"/>
  <c r="D16" i="4"/>
  <c r="H15" i="4"/>
  <c r="F15" i="4"/>
  <c r="I14" i="4"/>
  <c r="G14" i="4"/>
  <c r="D14" i="4"/>
  <c r="H13" i="4"/>
  <c r="F13" i="4"/>
  <c r="I12" i="4"/>
  <c r="G12" i="4"/>
  <c r="D12" i="4"/>
  <c r="H11" i="4"/>
  <c r="F11" i="4"/>
  <c r="I10" i="4"/>
  <c r="G10" i="4"/>
  <c r="D10" i="4"/>
  <c r="H9" i="4"/>
  <c r="F9" i="4"/>
  <c r="I8" i="4"/>
  <c r="G8" i="4"/>
  <c r="D8" i="4"/>
  <c r="H7" i="4"/>
  <c r="F7" i="4"/>
  <c r="I6" i="4"/>
  <c r="G6" i="4"/>
  <c r="D6" i="4"/>
  <c r="H5" i="4"/>
  <c r="F5" i="4"/>
  <c r="D5" i="4"/>
  <c r="C23" i="4"/>
  <c r="G35" i="4" l="1"/>
  <c r="G36" i="4"/>
  <c r="G33" i="4"/>
  <c r="G34" i="4"/>
  <c r="G31" i="4"/>
  <c r="G32" i="4"/>
  <c r="G29" i="4"/>
  <c r="G30" i="4"/>
  <c r="G27" i="4"/>
  <c r="G28" i="4"/>
  <c r="G25" i="4"/>
  <c r="G26" i="4"/>
  <c r="G23" i="4"/>
  <c r="G24" i="4"/>
  <c r="F35" i="4"/>
  <c r="F36" i="4"/>
  <c r="F33" i="4"/>
  <c r="F34" i="4"/>
  <c r="F31" i="4"/>
  <c r="F32" i="4"/>
  <c r="F29" i="4"/>
  <c r="F30" i="4"/>
  <c r="F27" i="4"/>
  <c r="F28" i="4"/>
  <c r="F25" i="4"/>
  <c r="F26" i="4"/>
  <c r="F23" i="4"/>
  <c r="F24" i="4"/>
  <c r="D35" i="4"/>
  <c r="E35" i="4" s="1"/>
  <c r="D36" i="4"/>
  <c r="E36" i="4" s="1"/>
  <c r="D33" i="4"/>
  <c r="E33" i="4" s="1"/>
  <c r="D34" i="4"/>
  <c r="E34" i="4" s="1"/>
  <c r="D31" i="4"/>
  <c r="E31" i="4" s="1"/>
  <c r="D32" i="4"/>
  <c r="E32" i="4" s="1"/>
  <c r="D29" i="4"/>
  <c r="E29" i="4" s="1"/>
  <c r="D30" i="4"/>
  <c r="E30" i="4" s="1"/>
  <c r="D27" i="4"/>
  <c r="E27" i="4" s="1"/>
  <c r="D28" i="4"/>
  <c r="E28" i="4" s="1"/>
  <c r="D25" i="4"/>
  <c r="E25" i="4" s="1"/>
  <c r="D26" i="4"/>
  <c r="E26" i="4" s="1"/>
  <c r="D24" i="4"/>
  <c r="E24" i="4" s="1"/>
  <c r="D23" i="4"/>
  <c r="E15" i="4"/>
  <c r="E11" i="4"/>
  <c r="E7" i="4"/>
  <c r="E12" i="4"/>
  <c r="E14" i="4"/>
  <c r="E10" i="4"/>
  <c r="E6" i="4"/>
  <c r="E13" i="4"/>
  <c r="E9" i="4"/>
  <c r="E5" i="4"/>
  <c r="E8" i="4"/>
  <c r="E18" i="4"/>
  <c r="E16" i="4"/>
  <c r="E17" i="4"/>
  <c r="E23" i="4" l="1"/>
</calcChain>
</file>

<file path=xl/sharedStrings.xml><?xml version="1.0" encoding="utf-8"?>
<sst xmlns="http://schemas.openxmlformats.org/spreadsheetml/2006/main" count="98" uniqueCount="49">
  <si>
    <t>DATUM POČETKA</t>
  </si>
  <si>
    <t>DATUM ZAVRŠETKA</t>
  </si>
  <si>
    <t>POČETNA TELESNA TEŽINA</t>
  </si>
  <si>
    <t>KRAJNJA TELESNA TEŽINA</t>
  </si>
  <si>
    <t>CILJNI GUBITAK</t>
  </si>
  <si>
    <t>DANI ZA GUBITAK</t>
  </si>
  <si>
    <t>GUBITAK PO DANU</t>
  </si>
  <si>
    <t>CILJEVI</t>
  </si>
  <si>
    <t>DNEVNIK DIJETE I VEŽBANJA</t>
  </si>
  <si>
    <t>ANALIZA DIJETE</t>
  </si>
  <si>
    <t>ANALIZA VEŽBANJA</t>
  </si>
  <si>
    <t>Vežbanje</t>
  </si>
  <si>
    <t>Dijeta</t>
  </si>
  <si>
    <t>DIJETA</t>
  </si>
  <si>
    <t>DATUM</t>
  </si>
  <si>
    <t>VREME</t>
  </si>
  <si>
    <t>OPIS</t>
  </si>
  <si>
    <t>Kafa</t>
  </si>
  <si>
    <t>Pecivo</t>
  </si>
  <si>
    <t>Ručak</t>
  </si>
  <si>
    <t>Večera</t>
  </si>
  <si>
    <t>Tost</t>
  </si>
  <si>
    <t>KALORIJE</t>
  </si>
  <si>
    <t>UGLJENI HIDRATI</t>
  </si>
  <si>
    <t>Ciljevi</t>
  </si>
  <si>
    <t>PROTEINI</t>
  </si>
  <si>
    <t>MAST</t>
  </si>
  <si>
    <t>BELEŠKE</t>
  </si>
  <si>
    <t>Jutarnja kafa</t>
  </si>
  <si>
    <t>Laki doručak</t>
  </si>
  <si>
    <t>Sendvič sa ćuretinom</t>
  </si>
  <si>
    <t>Musaka od krompira</t>
  </si>
  <si>
    <t>Sendvič</t>
  </si>
  <si>
    <t>Salata</t>
  </si>
  <si>
    <t>Kafa sa mlekom</t>
  </si>
  <si>
    <t>VEŽBANJE</t>
  </si>
  <si>
    <t>TRAJANJE (MIN)</t>
  </si>
  <si>
    <t>POTROŠENE KALORIJE</t>
  </si>
  <si>
    <t>Trening na traci za trčanje</t>
  </si>
  <si>
    <t>Aerobik niskog intenziteta</t>
  </si>
  <si>
    <t>Intenzivni trening</t>
  </si>
  <si>
    <t>Trčanje</t>
  </si>
  <si>
    <t>PODACI ZA PRAVLJENJE GRAFIKONA ANALIZE DIJETE</t>
  </si>
  <si>
    <t>Početni red</t>
  </si>
  <si>
    <t>Poslednji unos dijete</t>
  </si>
  <si>
    <t>PODACI ZA PRAVLJENJE GRAFIKONA ANALIZE VEŽBANJA</t>
  </si>
  <si>
    <t>Poslednji unos vežbanja</t>
  </si>
  <si>
    <t>DAN</t>
  </si>
  <si>
    <t>Br.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</si>
</sst>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F400]h:mm:ss\ AM/PM"/>
    <numFmt numFmtId="165" formatCode="#,#00;;;"/>
    <numFmt numFmtId="166" formatCode="d/m/yyyy;@"/>
    <numFmt numFmtId="169" formatCode="d/m/yyyy/"/>
  </numFmts>
  <fonts count="12" x14ac:knownFonts="1">
    <font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sz val="24"/>
      <color theme="1" tint="0.24994659260841701"/>
      <name val="Arial Black"/>
      <family val="2"/>
      <scheme val="major"/>
    </font>
    <font>
      <sz val="12"/>
      <color theme="1" tint="0.24994659260841701"/>
      <name val="Arial"/>
      <family val="2"/>
      <scheme val="minor"/>
    </font>
    <font>
      <sz val="14"/>
      <color theme="0"/>
      <name val="Arial Black"/>
      <family val="2"/>
      <scheme val="major"/>
    </font>
    <font>
      <sz val="18"/>
      <color theme="0"/>
      <name val="Arial Black"/>
      <family val="2"/>
      <scheme val="major"/>
    </font>
    <font>
      <sz val="11"/>
      <name val="Arial"/>
      <family val="2"/>
      <scheme val="minor"/>
    </font>
    <font>
      <b/>
      <sz val="11"/>
      <name val="Arial"/>
      <family val="2"/>
      <scheme val="minor"/>
    </font>
    <font>
      <sz val="8"/>
      <name val="Arial"/>
      <family val="2"/>
      <scheme val="minor"/>
    </font>
    <font>
      <sz val="10"/>
      <color theme="0"/>
      <name val="Arial Black"/>
      <family val="2"/>
      <scheme val="major"/>
    </font>
    <font>
      <sz val="11"/>
      <color theme="1"/>
      <name val="Arial"/>
      <family val="2"/>
      <scheme val="minor"/>
    </font>
    <font>
      <sz val="18"/>
      <color theme="1"/>
      <name val="Arial Black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6" tint="-0.49998474074526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ck">
        <color theme="0"/>
      </right>
      <top/>
      <bottom/>
      <diagonal/>
    </border>
    <border>
      <left/>
      <right style="thick">
        <color theme="0"/>
      </right>
      <top style="thin">
        <color theme="0"/>
      </top>
      <bottom/>
      <diagonal/>
    </border>
  </borders>
  <cellStyleXfs count="19">
    <xf numFmtId="0" fontId="0" fillId="0" borderId="0">
      <alignment vertical="center"/>
    </xf>
    <xf numFmtId="0" fontId="11" fillId="0" borderId="0" applyNumberFormat="0" applyFill="0" applyBorder="0" applyAlignment="0" applyProtection="0"/>
    <xf numFmtId="0" fontId="3" fillId="0" borderId="0" applyNumberFormat="0" applyFill="0" applyProtection="0">
      <alignment vertical="center"/>
    </xf>
    <xf numFmtId="0" fontId="4" fillId="5" borderId="0" applyNumberFormat="0" applyProtection="0">
      <alignment horizontal="left" vertical="center" indent="1"/>
    </xf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14" fontId="5" fillId="3" borderId="6">
      <alignment horizontal="center"/>
    </xf>
    <xf numFmtId="0" fontId="5" fillId="4" borderId="6" applyNumberFormat="0">
      <alignment horizontal="center"/>
    </xf>
    <xf numFmtId="1" fontId="5" fillId="5" borderId="6">
      <alignment horizontal="center"/>
    </xf>
    <xf numFmtId="0" fontId="9" fillId="5" borderId="0" applyNumberFormat="0" applyBorder="0" applyProtection="0">
      <alignment vertical="center"/>
    </xf>
    <xf numFmtId="0" fontId="1" fillId="0" borderId="1" applyNumberFormat="0" applyFill="0" applyProtection="0">
      <alignment horizontal="center" vertical="center"/>
    </xf>
    <xf numFmtId="0" fontId="1" fillId="0" borderId="1" applyNumberFormat="0" applyFill="0" applyProtection="0">
      <alignment horizontal="center" vertical="center"/>
    </xf>
    <xf numFmtId="14" fontId="6" fillId="0" borderId="5" applyNumberFormat="0" applyFont="0" applyFill="0" applyAlignment="0">
      <alignment horizontal="center"/>
    </xf>
    <xf numFmtId="14" fontId="10" fillId="0" borderId="2" applyFont="0" applyFill="0" applyBorder="0" applyAlignment="0">
      <alignment horizontal="center"/>
    </xf>
    <xf numFmtId="2" fontId="10" fillId="0" borderId="0" applyFont="0" applyFill="0" applyBorder="0" applyAlignment="0">
      <alignment vertical="center"/>
    </xf>
    <xf numFmtId="1" fontId="10" fillId="5" borderId="2" applyFont="0" applyFill="0" applyBorder="0" applyAlignment="0">
      <alignment horizontal="center"/>
    </xf>
    <xf numFmtId="164" fontId="10" fillId="0" borderId="0" applyFont="0" applyFill="0" applyBorder="0" applyAlignment="0">
      <alignment horizontal="left" vertical="center"/>
    </xf>
    <xf numFmtId="0" fontId="2" fillId="0" borderId="1" applyNumberFormat="0" applyFill="0" applyProtection="0"/>
  </cellStyleXfs>
  <cellXfs count="48">
    <xf numFmtId="0" fontId="0" fillId="0" borderId="0" xfId="0">
      <alignment vertical="center"/>
    </xf>
    <xf numFmtId="0" fontId="3" fillId="0" borderId="0" xfId="2">
      <alignment vertical="center"/>
    </xf>
    <xf numFmtId="0" fontId="6" fillId="2" borderId="0" xfId="0" applyFont="1" applyFill="1" applyBorder="1">
      <alignment vertical="center"/>
    </xf>
    <xf numFmtId="0" fontId="6" fillId="0" borderId="0" xfId="0" applyFont="1" applyFill="1" applyBorder="1">
      <alignment vertical="center"/>
    </xf>
    <xf numFmtId="0" fontId="0" fillId="0" borderId="0" xfId="0" applyFill="1">
      <alignment vertical="center"/>
    </xf>
    <xf numFmtId="0" fontId="7" fillId="0" borderId="3" xfId="0" applyFont="1" applyFill="1" applyBorder="1">
      <alignment vertical="center"/>
    </xf>
    <xf numFmtId="14" fontId="8" fillId="0" borderId="3" xfId="0" applyNumberFormat="1" applyFont="1" applyFill="1" applyBorder="1">
      <alignment vertical="center"/>
    </xf>
    <xf numFmtId="0" fontId="8" fillId="0" borderId="3" xfId="0" applyFont="1" applyFill="1" applyBorder="1">
      <alignment vertical="center"/>
    </xf>
    <xf numFmtId="14" fontId="8" fillId="0" borderId="4" xfId="0" applyNumberFormat="1" applyFont="1" applyFill="1" applyBorder="1">
      <alignment vertical="center"/>
    </xf>
    <xf numFmtId="0" fontId="6" fillId="0" borderId="3" xfId="0" applyFont="1" applyFill="1" applyBorder="1">
      <alignment vertical="center"/>
    </xf>
    <xf numFmtId="0" fontId="6" fillId="0" borderId="3" xfId="0" applyNumberFormat="1" applyFont="1" applyFill="1" applyBorder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NumberFormat="1" applyFill="1">
      <alignment vertical="center"/>
    </xf>
    <xf numFmtId="14" fontId="9" fillId="5" borderId="0" xfId="10" applyNumberFormat="1" applyBorder="1">
      <alignment vertical="center"/>
    </xf>
    <xf numFmtId="164" fontId="9" fillId="5" borderId="0" xfId="10" applyNumberFormat="1" applyBorder="1">
      <alignment vertical="center"/>
    </xf>
    <xf numFmtId="0" fontId="9" fillId="5" borderId="0" xfId="10" applyBorder="1">
      <alignment vertical="center"/>
    </xf>
    <xf numFmtId="1" fontId="9" fillId="5" borderId="0" xfId="10" applyNumberFormat="1" applyBorder="1">
      <alignment vertical="center"/>
    </xf>
    <xf numFmtId="14" fontId="9" fillId="0" borderId="0" xfId="10" applyNumberFormat="1" applyFill="1" applyBorder="1">
      <alignment vertical="center"/>
    </xf>
    <xf numFmtId="1" fontId="9" fillId="0" borderId="0" xfId="10" applyNumberFormat="1" applyFill="1" applyBorder="1">
      <alignment vertical="center"/>
    </xf>
    <xf numFmtId="0" fontId="9" fillId="0" borderId="0" xfId="10" applyFill="1" applyBorder="1">
      <alignment vertical="center"/>
    </xf>
    <xf numFmtId="0" fontId="3" fillId="0" borderId="0" xfId="2" applyAlignment="1">
      <alignment vertical="top"/>
    </xf>
    <xf numFmtId="165" fontId="8" fillId="0" borderId="3" xfId="0" applyNumberFormat="1" applyFont="1" applyFill="1" applyBorder="1">
      <alignment vertical="center"/>
    </xf>
    <xf numFmtId="0" fontId="4" fillId="5" borderId="0" xfId="3">
      <alignment horizontal="left" vertical="center" indent="1"/>
    </xf>
    <xf numFmtId="0" fontId="4" fillId="5" borderId="0" xfId="3" applyAlignment="1">
      <alignment horizontal="left" vertical="center" indent="1"/>
    </xf>
    <xf numFmtId="0" fontId="1" fillId="0" borderId="1" xfId="11">
      <alignment horizontal="center" vertical="center"/>
    </xf>
    <xf numFmtId="0" fontId="2" fillId="0" borderId="1" xfId="18"/>
    <xf numFmtId="166" fontId="0" fillId="0" borderId="0" xfId="0" applyNumberFormat="1">
      <alignment vertical="center"/>
    </xf>
    <xf numFmtId="166" fontId="2" fillId="0" borderId="1" xfId="18" applyNumberFormat="1"/>
    <xf numFmtId="166" fontId="1" fillId="3" borderId="5" xfId="4" applyNumberFormat="1" applyBorder="1" applyAlignment="1">
      <alignment horizontal="center" vertical="top"/>
    </xf>
    <xf numFmtId="166" fontId="3" fillId="0" borderId="0" xfId="2" applyNumberFormat="1">
      <alignment vertical="center"/>
    </xf>
    <xf numFmtId="166" fontId="4" fillId="5" borderId="0" xfId="3" applyNumberFormat="1" applyAlignment="1">
      <alignment horizontal="left" vertical="center" indent="1"/>
    </xf>
    <xf numFmtId="166" fontId="1" fillId="4" borderId="5" xfId="5" applyNumberFormat="1" applyBorder="1" applyAlignment="1">
      <alignment horizontal="center" vertical="top"/>
    </xf>
    <xf numFmtId="166" fontId="4" fillId="5" borderId="0" xfId="3" applyNumberFormat="1">
      <alignment horizontal="left" vertical="center" indent="1"/>
    </xf>
    <xf numFmtId="166" fontId="1" fillId="5" borderId="5" xfId="6" applyNumberFormat="1" applyBorder="1" applyAlignment="1">
      <alignment horizontal="center" vertical="top"/>
    </xf>
    <xf numFmtId="1" fontId="0" fillId="0" borderId="0" xfId="16" applyNumberFormat="1" applyFont="1" applyFill="1" applyBorder="1" applyAlignment="1">
      <alignment horizontal="left" vertical="center"/>
    </xf>
    <xf numFmtId="2" fontId="5" fillId="5" borderId="6" xfId="15" applyNumberFormat="1" applyFont="1" applyFill="1" applyBorder="1" applyAlignment="1">
      <alignment horizontal="center"/>
    </xf>
    <xf numFmtId="2" fontId="5" fillId="4" borderId="6" xfId="15" applyNumberFormat="1" applyFont="1" applyFill="1" applyBorder="1" applyAlignment="1">
      <alignment horizontal="center"/>
    </xf>
    <xf numFmtId="1" fontId="5" fillId="5" borderId="6" xfId="16" applyNumberFormat="1" applyFont="1" applyBorder="1">
      <alignment horizontal="center"/>
    </xf>
    <xf numFmtId="0" fontId="0" fillId="0" borderId="0" xfId="0" applyNumberFormat="1" applyFont="1" applyFill="1" applyBorder="1" applyAlignment="1">
      <alignment horizontal="left" vertical="center" wrapText="1"/>
    </xf>
    <xf numFmtId="164" fontId="0" fillId="0" borderId="0" xfId="17" applyNumberFormat="1" applyFont="1" applyFill="1" applyBorder="1" applyAlignment="1">
      <alignment horizontal="left" vertical="center"/>
    </xf>
    <xf numFmtId="1" fontId="5" fillId="5" borderId="6" xfId="16" applyFont="1" applyBorder="1">
      <alignment horizontal="center"/>
    </xf>
    <xf numFmtId="14" fontId="5" fillId="3" borderId="6" xfId="14" applyNumberFormat="1" applyFont="1" applyFill="1" applyBorder="1">
      <alignment horizontal="center"/>
    </xf>
    <xf numFmtId="2" fontId="5" fillId="4" borderId="6" xfId="15" applyNumberFormat="1" applyFont="1" applyFill="1" applyBorder="1" applyAlignment="1">
      <alignment horizontal="center"/>
    </xf>
    <xf numFmtId="0" fontId="11" fillId="0" borderId="1" xfId="1" applyFill="1" applyBorder="1"/>
    <xf numFmtId="169" fontId="0" fillId="0" borderId="0" xfId="14" applyNumberFormat="1" applyFont="1" applyFill="1" applyBorder="1" applyAlignment="1">
      <alignment horizontal="left" vertical="center"/>
    </xf>
    <xf numFmtId="169" fontId="5" fillId="3" borderId="5" xfId="14" applyNumberFormat="1" applyFont="1" applyFill="1" applyBorder="1">
      <alignment horizontal="center"/>
    </xf>
  </cellXfs>
  <cellStyles count="19">
    <cellStyle name="Akcenat1" xfId="4" builtinId="29" customBuiltin="1"/>
    <cellStyle name="Akcenat2" xfId="5" builtinId="33" customBuiltin="1"/>
    <cellStyle name="Akcenat3" xfId="6" builtinId="37" customBuiltin="1"/>
    <cellStyle name="Bela ivica" xfId="13"/>
    <cellStyle name="Broj" xfId="16"/>
    <cellStyle name="Datum" xfId="14"/>
    <cellStyle name="Hiperveza" xfId="11" builtinId="8" customBuiltin="1"/>
    <cellStyle name="Ispraćena hiperveza" xfId="12" builtinId="9" customBuiltin="1"/>
    <cellStyle name="Naslov" xfId="18" builtinId="15" customBuiltin="1"/>
    <cellStyle name="Naslov 1" xfId="1" builtinId="16" customBuiltin="1"/>
    <cellStyle name="Naslov 2" xfId="2" builtinId="17" customBuiltin="1"/>
    <cellStyle name="Naslov 3" xfId="3" builtinId="18" customBuiltin="1"/>
    <cellStyle name="Naslov 4" xfId="10" builtinId="19" customBuiltin="1"/>
    <cellStyle name="Normalan" xfId="0" builtinId="0" customBuiltin="1"/>
    <cellStyle name="Telesna težina" xfId="15"/>
    <cellStyle name="Vreme" xfId="17"/>
    <cellStyle name="Zaglavlje bočne trake 1" xfId="7"/>
    <cellStyle name="Zaglavlje bočne trake 2" xfId="8"/>
    <cellStyle name="Zaglavlje bočne trake 3" xfId="9"/>
  </cellStyles>
  <dxfs count="19">
    <dxf>
      <numFmt numFmtId="169" formatCode="d/m/yyyy/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numFmt numFmtId="169" formatCode="d/m/yyyy/"/>
      <alignment horizontal="left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numFmt numFmtId="1" formatCode="0"/>
      <alignment horizontal="left" vertical="center" textRotation="0" wrapText="0" indent="0" justifyLastLine="0" shrinkToFit="0" readingOrder="0"/>
    </dxf>
    <dxf>
      <numFmt numFmtId="1" formatCode="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numFmt numFmtId="1" formatCode="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numFmt numFmtId="1" formatCode="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numFmt numFmtId="1" formatCode="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numFmt numFmtId="1" formatCode="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numFmt numFmtId="164" formatCode="[$-F400]h:mm:ss\ AM/PM"/>
      <alignment horizontal="left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color theme="1" tint="0.24994659260841701"/>
      </font>
      <fill>
        <patternFill patternType="solid">
          <fgColor theme="6" tint="0.79995117038483843"/>
          <bgColor theme="0" tint="-4.9989318521683403E-2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1" tint="0.24994659260841701"/>
      </font>
    </dxf>
    <dxf>
      <font>
        <b/>
        <i val="0"/>
        <color theme="1" tint="0.24994659260841701"/>
      </font>
      <border>
        <top style="double">
          <color theme="6"/>
        </top>
        <bottom style="thin">
          <color theme="6"/>
        </bottom>
      </border>
    </dxf>
    <dxf>
      <font>
        <b/>
        <i val="0"/>
        <color theme="0"/>
      </font>
      <fill>
        <patternFill patternType="solid">
          <fgColor theme="6"/>
          <bgColor theme="6" tint="-0.499984740745262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1" tint="0.24994659260841701"/>
      </font>
      <border diagonalUp="0" diagonalDown="0">
        <left/>
        <right/>
        <top/>
        <bottom/>
        <vertical/>
        <horizontal/>
      </border>
    </dxf>
  </dxfs>
  <tableStyles count="1" defaultTableStyle="Tabela „Dnevnik dijete i vežbanja“" defaultPivotStyle="PivotStyleMedium11">
    <tableStyle name="Tabela „Dnevnik dijete i vežbanja“" pivot="0" count="5">
      <tableStyleElement type="wholeTable" dxfId="18"/>
      <tableStyleElement type="headerRow" dxfId="17"/>
      <tableStyleElement type="totalRow" dxfId="16"/>
      <tableStyleElement type="firstColumn" dxfId="15"/>
      <tableStyleElement type="firstRowStripe" dxfId="1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5268016215664378E-2"/>
          <c:y val="4.5576902887139108E-2"/>
          <c:w val="0.7283557434868948"/>
          <c:h val="0.784191776027996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'Izračunavanja grafikona'!$I$4</c:f>
              <c:strCache>
                <c:ptCount val="1"/>
                <c:pt idx="0">
                  <c:v>KALORIJE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'Izračunavanja grafikona'!$E$5:$E$18</c:f>
              <c:strCache>
                <c:ptCount val="14"/>
                <c:pt idx="0">
                  <c:v>UTO</c:v>
                </c:pt>
                <c:pt idx="1">
                  <c:v>UTO</c:v>
                </c:pt>
                <c:pt idx="2">
                  <c:v>SRE</c:v>
                </c:pt>
                <c:pt idx="3">
                  <c:v>SRE</c:v>
                </c:pt>
                <c:pt idx="4">
                  <c:v>SRE</c:v>
                </c:pt>
                <c:pt idx="5">
                  <c:v>SRE</c:v>
                </c:pt>
                <c:pt idx="6">
                  <c:v>ČET</c:v>
                </c:pt>
                <c:pt idx="7">
                  <c:v>ČET</c:v>
                </c:pt>
                <c:pt idx="8">
                  <c:v>ČET</c:v>
                </c:pt>
                <c:pt idx="9">
                  <c:v>ČET</c:v>
                </c:pt>
                <c:pt idx="10">
                  <c:v>PET</c:v>
                </c:pt>
                <c:pt idx="11">
                  <c:v>PET</c:v>
                </c:pt>
                <c:pt idx="12">
                  <c:v>PET</c:v>
                </c:pt>
                <c:pt idx="13">
                  <c:v>NED</c:v>
                </c:pt>
              </c:strCache>
            </c:strRef>
          </c:cat>
          <c:val>
            <c:numRef>
              <c:f>'Izračunavanja grafikona'!$I$5:$I$18</c:f>
              <c:numCache>
                <c:formatCode>General</c:formatCode>
                <c:ptCount val="14"/>
                <c:pt idx="0">
                  <c:v>283</c:v>
                </c:pt>
                <c:pt idx="1">
                  <c:v>500</c:v>
                </c:pt>
                <c:pt idx="2">
                  <c:v>1</c:v>
                </c:pt>
                <c:pt idx="3">
                  <c:v>10</c:v>
                </c:pt>
                <c:pt idx="4">
                  <c:v>189</c:v>
                </c:pt>
                <c:pt idx="5">
                  <c:v>477</c:v>
                </c:pt>
                <c:pt idx="6">
                  <c:v>1</c:v>
                </c:pt>
                <c:pt idx="7">
                  <c:v>245</c:v>
                </c:pt>
                <c:pt idx="8">
                  <c:v>247</c:v>
                </c:pt>
                <c:pt idx="9">
                  <c:v>456</c:v>
                </c:pt>
                <c:pt idx="10">
                  <c:v>10</c:v>
                </c:pt>
                <c:pt idx="11">
                  <c:v>135</c:v>
                </c:pt>
                <c:pt idx="12">
                  <c:v>184</c:v>
                </c:pt>
                <c:pt idx="13">
                  <c:v>477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91-4B2A-858B-F364BF799365}"/>
            </c:ext>
          </c:extLst>
        </c:ser>
        <c:ser>
          <c:idx val="1"/>
          <c:order val="1"/>
          <c:tx>
            <c:strRef>
              <c:f>'Izračunavanja grafikona'!$H$4</c:f>
              <c:strCache>
                <c:ptCount val="1"/>
                <c:pt idx="0">
                  <c:v>UGLJENI HIDRATI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'Izračunavanja grafikona'!$E$5:$E$18</c:f>
              <c:strCache>
                <c:ptCount val="14"/>
                <c:pt idx="0">
                  <c:v>UTO</c:v>
                </c:pt>
                <c:pt idx="1">
                  <c:v>UTO</c:v>
                </c:pt>
                <c:pt idx="2">
                  <c:v>SRE</c:v>
                </c:pt>
                <c:pt idx="3">
                  <c:v>SRE</c:v>
                </c:pt>
                <c:pt idx="4">
                  <c:v>SRE</c:v>
                </c:pt>
                <c:pt idx="5">
                  <c:v>SRE</c:v>
                </c:pt>
                <c:pt idx="6">
                  <c:v>ČET</c:v>
                </c:pt>
                <c:pt idx="7">
                  <c:v>ČET</c:v>
                </c:pt>
                <c:pt idx="8">
                  <c:v>ČET</c:v>
                </c:pt>
                <c:pt idx="9">
                  <c:v>ČET</c:v>
                </c:pt>
                <c:pt idx="10">
                  <c:v>PET</c:v>
                </c:pt>
                <c:pt idx="11">
                  <c:v>PET</c:v>
                </c:pt>
                <c:pt idx="12">
                  <c:v>PET</c:v>
                </c:pt>
                <c:pt idx="13">
                  <c:v>NED</c:v>
                </c:pt>
              </c:strCache>
            </c:strRef>
          </c:cat>
          <c:val>
            <c:numRef>
              <c:f>'Izračunavanja grafikona'!$H$5:$H$18</c:f>
              <c:numCache>
                <c:formatCode>General</c:formatCode>
                <c:ptCount val="14"/>
                <c:pt idx="0">
                  <c:v>46</c:v>
                </c:pt>
                <c:pt idx="1">
                  <c:v>42</c:v>
                </c:pt>
                <c:pt idx="2">
                  <c:v>0</c:v>
                </c:pt>
                <c:pt idx="3">
                  <c:v>10</c:v>
                </c:pt>
                <c:pt idx="4">
                  <c:v>26</c:v>
                </c:pt>
                <c:pt idx="5">
                  <c:v>62</c:v>
                </c:pt>
                <c:pt idx="6">
                  <c:v>0</c:v>
                </c:pt>
                <c:pt idx="7">
                  <c:v>48</c:v>
                </c:pt>
                <c:pt idx="8">
                  <c:v>11</c:v>
                </c:pt>
                <c:pt idx="9">
                  <c:v>64</c:v>
                </c:pt>
                <c:pt idx="10">
                  <c:v>10</c:v>
                </c:pt>
                <c:pt idx="11">
                  <c:v>12.36</c:v>
                </c:pt>
                <c:pt idx="12">
                  <c:v>7</c:v>
                </c:pt>
                <c:pt idx="13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91-4B2A-858B-F364BF799365}"/>
            </c:ext>
          </c:extLst>
        </c:ser>
        <c:ser>
          <c:idx val="2"/>
          <c:order val="2"/>
          <c:tx>
            <c:strRef>
              <c:f>'Izračunavanja grafikona'!$G$4</c:f>
              <c:strCache>
                <c:ptCount val="1"/>
                <c:pt idx="0">
                  <c:v>PROTEINI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f>'Izračunavanja grafikona'!$E$5:$E$18</c:f>
              <c:strCache>
                <c:ptCount val="14"/>
                <c:pt idx="0">
                  <c:v>UTO</c:v>
                </c:pt>
                <c:pt idx="1">
                  <c:v>UTO</c:v>
                </c:pt>
                <c:pt idx="2">
                  <c:v>SRE</c:v>
                </c:pt>
                <c:pt idx="3">
                  <c:v>SRE</c:v>
                </c:pt>
                <c:pt idx="4">
                  <c:v>SRE</c:v>
                </c:pt>
                <c:pt idx="5">
                  <c:v>SRE</c:v>
                </c:pt>
                <c:pt idx="6">
                  <c:v>ČET</c:v>
                </c:pt>
                <c:pt idx="7">
                  <c:v>ČET</c:v>
                </c:pt>
                <c:pt idx="8">
                  <c:v>ČET</c:v>
                </c:pt>
                <c:pt idx="9">
                  <c:v>ČET</c:v>
                </c:pt>
                <c:pt idx="10">
                  <c:v>PET</c:v>
                </c:pt>
                <c:pt idx="11">
                  <c:v>PET</c:v>
                </c:pt>
                <c:pt idx="12">
                  <c:v>PET</c:v>
                </c:pt>
                <c:pt idx="13">
                  <c:v>NED</c:v>
                </c:pt>
              </c:strCache>
            </c:strRef>
          </c:cat>
          <c:val>
            <c:numRef>
              <c:f>'Izračunavanja grafikona'!$G$5:$G$18</c:f>
              <c:numCache>
                <c:formatCode>General</c:formatCode>
                <c:ptCount val="14"/>
                <c:pt idx="0">
                  <c:v>18</c:v>
                </c:pt>
                <c:pt idx="1">
                  <c:v>35</c:v>
                </c:pt>
                <c:pt idx="2">
                  <c:v>0</c:v>
                </c:pt>
                <c:pt idx="3">
                  <c:v>2</c:v>
                </c:pt>
                <c:pt idx="4">
                  <c:v>3</c:v>
                </c:pt>
                <c:pt idx="5">
                  <c:v>13.5</c:v>
                </c:pt>
                <c:pt idx="6">
                  <c:v>0</c:v>
                </c:pt>
                <c:pt idx="7">
                  <c:v>10</c:v>
                </c:pt>
                <c:pt idx="8">
                  <c:v>43</c:v>
                </c:pt>
                <c:pt idx="9">
                  <c:v>32</c:v>
                </c:pt>
                <c:pt idx="10">
                  <c:v>2</c:v>
                </c:pt>
                <c:pt idx="11">
                  <c:v>8.81</c:v>
                </c:pt>
                <c:pt idx="12">
                  <c:v>5.43</c:v>
                </c:pt>
                <c:pt idx="13">
                  <c:v>13.5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591-4B2A-858B-F364BF799365}"/>
            </c:ext>
          </c:extLst>
        </c:ser>
        <c:ser>
          <c:idx val="3"/>
          <c:order val="3"/>
          <c:tx>
            <c:strRef>
              <c:f>'Izračunavanja grafikona'!$F$4</c:f>
              <c:strCache>
                <c:ptCount val="1"/>
                <c:pt idx="0">
                  <c:v>MAST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'Izračunavanja grafikona'!$E$5:$E$18</c:f>
              <c:strCache>
                <c:ptCount val="14"/>
                <c:pt idx="0">
                  <c:v>UTO</c:v>
                </c:pt>
                <c:pt idx="1">
                  <c:v>UTO</c:v>
                </c:pt>
                <c:pt idx="2">
                  <c:v>SRE</c:v>
                </c:pt>
                <c:pt idx="3">
                  <c:v>SRE</c:v>
                </c:pt>
                <c:pt idx="4">
                  <c:v>SRE</c:v>
                </c:pt>
                <c:pt idx="5">
                  <c:v>SRE</c:v>
                </c:pt>
                <c:pt idx="6">
                  <c:v>ČET</c:v>
                </c:pt>
                <c:pt idx="7">
                  <c:v>ČET</c:v>
                </c:pt>
                <c:pt idx="8">
                  <c:v>ČET</c:v>
                </c:pt>
                <c:pt idx="9">
                  <c:v>ČET</c:v>
                </c:pt>
                <c:pt idx="10">
                  <c:v>PET</c:v>
                </c:pt>
                <c:pt idx="11">
                  <c:v>PET</c:v>
                </c:pt>
                <c:pt idx="12">
                  <c:v>PET</c:v>
                </c:pt>
                <c:pt idx="13">
                  <c:v>NED</c:v>
                </c:pt>
              </c:strCache>
            </c:strRef>
          </c:cat>
          <c:val>
            <c:numRef>
              <c:f>'Izračunavanja grafikona'!$F$5:$F$18</c:f>
              <c:numCache>
                <c:formatCode>General</c:formatCode>
                <c:ptCount val="14"/>
                <c:pt idx="0">
                  <c:v>3.5</c:v>
                </c:pt>
                <c:pt idx="1">
                  <c:v>25</c:v>
                </c:pt>
                <c:pt idx="2">
                  <c:v>0</c:v>
                </c:pt>
                <c:pt idx="3">
                  <c:v>10</c:v>
                </c:pt>
                <c:pt idx="4">
                  <c:v>8</c:v>
                </c:pt>
                <c:pt idx="5">
                  <c:v>21</c:v>
                </c:pt>
                <c:pt idx="6">
                  <c:v>0</c:v>
                </c:pt>
                <c:pt idx="7">
                  <c:v>1.5</c:v>
                </c:pt>
                <c:pt idx="8">
                  <c:v>5</c:v>
                </c:pt>
                <c:pt idx="9">
                  <c:v>22</c:v>
                </c:pt>
                <c:pt idx="10">
                  <c:v>10</c:v>
                </c:pt>
                <c:pt idx="11">
                  <c:v>5.51</c:v>
                </c:pt>
                <c:pt idx="12">
                  <c:v>15</c:v>
                </c:pt>
                <c:pt idx="13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591-4B2A-858B-F364BF7993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492222544"/>
        <c:axId val="492218624"/>
      </c:barChart>
      <c:catAx>
        <c:axId val="492222544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492218624"/>
        <c:crosses val="autoZero"/>
        <c:auto val="1"/>
        <c:lblAlgn val="ctr"/>
        <c:lblOffset val="100"/>
        <c:noMultiLvlLbl val="0"/>
      </c:catAx>
      <c:valAx>
        <c:axId val="492218624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492222544"/>
        <c:crosses val="autoZero"/>
        <c:crossBetween val="between"/>
        <c:majorUnit val="0.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3343338042594106"/>
          <c:y val="0"/>
          <c:w val="0.15652897841973018"/>
          <c:h val="0.9848720909886263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85000"/>
                  <a:lumOff val="1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8586106384943088E-2"/>
          <c:y val="7.8232908052268874E-2"/>
          <c:w val="0.72206135665202653"/>
          <c:h val="0.7569607141353320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'Izračunavanja grafikona'!$G$22</c:f>
              <c:strCache>
                <c:ptCount val="1"/>
                <c:pt idx="0">
                  <c:v>POTROŠENE KALORIJE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2"/>
              <c:layout>
                <c:manualLayout>
                  <c:x val="0"/>
                  <c:y val="-4.432132963988921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45C-425B-96CA-1DB742A3984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'Izračunavanja grafikona'!$D$23:$D$36</c:f>
              <c:numCache>
                <c:formatCode>m/d/yyyy</c:formatCode>
                <c:ptCount val="14"/>
                <c:pt idx="0">
                  <c:v>42898</c:v>
                </c:pt>
                <c:pt idx="1">
                  <c:v>42897</c:v>
                </c:pt>
                <c:pt idx="2">
                  <c:v>42896</c:v>
                </c:pt>
                <c:pt idx="3">
                  <c:v>42895</c:v>
                </c:pt>
                <c:pt idx="4">
                  <c:v>42894</c:v>
                </c:pt>
                <c:pt idx="5">
                  <c:v>42893</c:v>
                </c:pt>
                <c:pt idx="6">
                  <c:v>42892</c:v>
                </c:pt>
                <c:pt idx="7">
                  <c:v>42891</c:v>
                </c:pt>
                <c:pt idx="8">
                  <c:v>42890</c:v>
                </c:pt>
                <c:pt idx="9">
                  <c:v>42889</c:v>
                </c:pt>
                <c:pt idx="10">
                  <c:v>42888</c:v>
                </c:pt>
                <c:pt idx="11">
                  <c:v>42887</c:v>
                </c:pt>
                <c:pt idx="12">
                  <c:v>42886</c:v>
                </c:pt>
                <c:pt idx="13">
                  <c:v>42885</c:v>
                </c:pt>
              </c:numCache>
            </c:numRef>
          </c:cat>
          <c:val>
            <c:numRef>
              <c:f>'Izračunavanja grafikona'!$G$23:$G$36</c:f>
              <c:numCache>
                <c:formatCode>#,#00;;;</c:formatCode>
                <c:ptCount val="14"/>
                <c:pt idx="0">
                  <c:v>195</c:v>
                </c:pt>
                <c:pt idx="1">
                  <c:v>265</c:v>
                </c:pt>
                <c:pt idx="2">
                  <c:v>290</c:v>
                </c:pt>
                <c:pt idx="3">
                  <c:v>320</c:v>
                </c:pt>
                <c:pt idx="4">
                  <c:v>350</c:v>
                </c:pt>
                <c:pt idx="5">
                  <c:v>295</c:v>
                </c:pt>
                <c:pt idx="6">
                  <c:v>270</c:v>
                </c:pt>
                <c:pt idx="7">
                  <c:v>325</c:v>
                </c:pt>
                <c:pt idx="8">
                  <c:v>175</c:v>
                </c:pt>
                <c:pt idx="9">
                  <c:v>335</c:v>
                </c:pt>
                <c:pt idx="10">
                  <c:v>205</c:v>
                </c:pt>
                <c:pt idx="11">
                  <c:v>285</c:v>
                </c:pt>
                <c:pt idx="12">
                  <c:v>125</c:v>
                </c:pt>
                <c:pt idx="13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5C-425B-96CA-1DB742A398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492224112"/>
        <c:axId val="492219016"/>
      </c:barChart>
      <c:lineChart>
        <c:grouping val="standard"/>
        <c:varyColors val="0"/>
        <c:ser>
          <c:idx val="1"/>
          <c:order val="1"/>
          <c:tx>
            <c:strRef>
              <c:f>'Izračunavanja grafikona'!$F$22</c:f>
              <c:strCache>
                <c:ptCount val="1"/>
                <c:pt idx="0">
                  <c:v>TRAJANJE (MIN)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'Izračunavanja grafikona'!$D$23:$E$36</c:f>
              <c:multiLvlStrCache>
                <c:ptCount val="14"/>
                <c:lvl>
                  <c:pt idx="0">
                    <c:v>PON</c:v>
                  </c:pt>
                  <c:pt idx="1">
                    <c:v>NED</c:v>
                  </c:pt>
                  <c:pt idx="2">
                    <c:v>SUB</c:v>
                  </c:pt>
                  <c:pt idx="3">
                    <c:v>PET</c:v>
                  </c:pt>
                  <c:pt idx="4">
                    <c:v>ČET</c:v>
                  </c:pt>
                  <c:pt idx="5">
                    <c:v>SRE</c:v>
                  </c:pt>
                  <c:pt idx="6">
                    <c:v>UTO</c:v>
                  </c:pt>
                  <c:pt idx="7">
                    <c:v>PON</c:v>
                  </c:pt>
                  <c:pt idx="8">
                    <c:v>NED</c:v>
                  </c:pt>
                  <c:pt idx="9">
                    <c:v>SUB</c:v>
                  </c:pt>
                  <c:pt idx="10">
                    <c:v>PET</c:v>
                  </c:pt>
                  <c:pt idx="11">
                    <c:v>ČET</c:v>
                  </c:pt>
                  <c:pt idx="12">
                    <c:v>SRE</c:v>
                  </c:pt>
                  <c:pt idx="13">
                    <c:v>UTO</c:v>
                  </c:pt>
                </c:lvl>
                <c:lvl>
                  <c:pt idx="0">
                    <c:v>12.6.2017</c:v>
                  </c:pt>
                  <c:pt idx="1">
                    <c:v>11.6.2017</c:v>
                  </c:pt>
                  <c:pt idx="2">
                    <c:v>10.6.2017</c:v>
                  </c:pt>
                  <c:pt idx="3">
                    <c:v>9.6.2017</c:v>
                  </c:pt>
                  <c:pt idx="4">
                    <c:v>8.6.2017</c:v>
                  </c:pt>
                  <c:pt idx="5">
                    <c:v>7.6.2017</c:v>
                  </c:pt>
                  <c:pt idx="6">
                    <c:v>6.6.2017</c:v>
                  </c:pt>
                  <c:pt idx="7">
                    <c:v>5.6.2017</c:v>
                  </c:pt>
                  <c:pt idx="8">
                    <c:v>4.6.2017</c:v>
                  </c:pt>
                  <c:pt idx="9">
                    <c:v>3.6.2017</c:v>
                  </c:pt>
                  <c:pt idx="10">
                    <c:v>2.6.2017</c:v>
                  </c:pt>
                  <c:pt idx="11">
                    <c:v>1.6.2017</c:v>
                  </c:pt>
                  <c:pt idx="12">
                    <c:v>31.5.2017</c:v>
                  </c:pt>
                  <c:pt idx="13">
                    <c:v>30.5.2017</c:v>
                  </c:pt>
                </c:lvl>
              </c:multiLvlStrCache>
            </c:multiLvlStrRef>
          </c:cat>
          <c:val>
            <c:numRef>
              <c:f>'Izračunavanja grafikona'!$F$23:$F$36</c:f>
              <c:numCache>
                <c:formatCode>#,#00;;;</c:formatCode>
                <c:ptCount val="14"/>
                <c:pt idx="0">
                  <c:v>20</c:v>
                </c:pt>
                <c:pt idx="1">
                  <c:v>25</c:v>
                </c:pt>
                <c:pt idx="2">
                  <c:v>40</c:v>
                </c:pt>
                <c:pt idx="3">
                  <c:v>35</c:v>
                </c:pt>
                <c:pt idx="4">
                  <c:v>45</c:v>
                </c:pt>
                <c:pt idx="5">
                  <c:v>20</c:v>
                </c:pt>
                <c:pt idx="6">
                  <c:v>40</c:v>
                </c:pt>
                <c:pt idx="7">
                  <c:v>45</c:v>
                </c:pt>
                <c:pt idx="8">
                  <c:v>40</c:v>
                </c:pt>
                <c:pt idx="9">
                  <c:v>30</c:v>
                </c:pt>
                <c:pt idx="10">
                  <c:v>40</c:v>
                </c:pt>
                <c:pt idx="11">
                  <c:v>20</c:v>
                </c:pt>
                <c:pt idx="12">
                  <c:v>25</c:v>
                </c:pt>
                <c:pt idx="13">
                  <c:v>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45C-425B-96CA-1DB742A398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2224112"/>
        <c:axId val="492219016"/>
      </c:lineChart>
      <c:catAx>
        <c:axId val="492224112"/>
        <c:scaling>
          <c:orientation val="minMax"/>
        </c:scaling>
        <c:delete val="0"/>
        <c:axPos val="b"/>
        <c:numFmt formatCode="d/m/yyyy/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1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492219016"/>
        <c:crosses val="autoZero"/>
        <c:auto val="0"/>
        <c:lblAlgn val="ctr"/>
        <c:lblOffset val="100"/>
        <c:noMultiLvlLbl val="1"/>
      </c:catAx>
      <c:valAx>
        <c:axId val="492219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inorGridlines>
        <c:numFmt formatCode="#,#00;;;" sourceLinked="1"/>
        <c:majorTickMark val="in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492224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78222327472223863"/>
          <c:y val="7.6196618938165192E-2"/>
          <c:w val="0.21273472394898005"/>
          <c:h val="0.1960893865610058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0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100"/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hyperlink" Target="#DIJETA!A1"/><Relationship Id="rId1" Type="http://schemas.openxmlformats.org/officeDocument/2006/relationships/hyperlink" Target="#VE&#381;BANJE!A1"/><Relationship Id="rId4" Type="http://schemas.openxmlformats.org/officeDocument/2006/relationships/chart" Target="../charts/chart2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VE&#381;BANJE!A1"/><Relationship Id="rId1" Type="http://schemas.openxmlformats.org/officeDocument/2006/relationships/hyperlink" Target="#CILJEVI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CILJEVI!A1"/><Relationship Id="rId1" Type="http://schemas.openxmlformats.org/officeDocument/2006/relationships/hyperlink" Target="#DIJETA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200025</xdr:colOff>
      <xdr:row>0</xdr:row>
      <xdr:rowOff>85725</xdr:rowOff>
    </xdr:from>
    <xdr:to>
      <xdr:col>9</xdr:col>
      <xdr:colOff>657225</xdr:colOff>
      <xdr:row>0</xdr:row>
      <xdr:rowOff>390524</xdr:rowOff>
    </xdr:to>
    <xdr:sp macro="" textlink="">
      <xdr:nvSpPr>
        <xdr:cNvPr id="2" name="Vežbanje" descr="Dugme za navigaciju „Vežbanje“">
          <a:hlinkClick xmlns:r="http://schemas.openxmlformats.org/officeDocument/2006/relationships" r:id="rId1" tooltip="Izaberite da biste prikazali radni list „Vežbanje“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8077200" y="85725"/>
          <a:ext cx="457200" cy="304799"/>
        </a:xfrm>
        <a:prstGeom prst="rect">
          <a:avLst/>
        </a:prstGeom>
        <a:solidFill>
          <a:schemeClr val="tx1">
            <a:lumMod val="75000"/>
            <a:lumOff val="25000"/>
          </a:schemeClr>
        </a:solidFill>
        <a:ln>
          <a:noFill/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/>
          <a:r>
            <a:rPr lang="sr-latn-rs">
              <a:solidFill>
                <a:schemeClr val="bg1"/>
              </a:solidFill>
              <a:latin typeface="+mj-lt"/>
            </a:rPr>
            <a:t>&lt;</a:t>
          </a:r>
        </a:p>
      </xdr:txBody>
    </xdr:sp>
    <xdr:clientData fPrintsWithSheet="0"/>
  </xdr:twoCellAnchor>
  <xdr:twoCellAnchor editAs="oneCell">
    <xdr:from>
      <xdr:col>10</xdr:col>
      <xdr:colOff>180975</xdr:colOff>
      <xdr:row>0</xdr:row>
      <xdr:rowOff>85725</xdr:rowOff>
    </xdr:from>
    <xdr:to>
      <xdr:col>10</xdr:col>
      <xdr:colOff>638175</xdr:colOff>
      <xdr:row>0</xdr:row>
      <xdr:rowOff>390524</xdr:rowOff>
    </xdr:to>
    <xdr:sp macro="" textlink="">
      <xdr:nvSpPr>
        <xdr:cNvPr id="3" name="Dijeta" descr="Dugme za navigaciju „Dijeta“">
          <a:hlinkClick xmlns:r="http://schemas.openxmlformats.org/officeDocument/2006/relationships" r:id="rId2" tooltip="Izaberite da biste prikazali radni list „Dijeta“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8867775" y="85725"/>
          <a:ext cx="457200" cy="304799"/>
        </a:xfrm>
        <a:prstGeom prst="rect">
          <a:avLst/>
        </a:prstGeom>
        <a:solidFill>
          <a:schemeClr val="tx1">
            <a:lumMod val="75000"/>
            <a:lumOff val="25000"/>
          </a:schemeClr>
        </a:solidFill>
        <a:ln>
          <a:noFill/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/>
          <a:r>
            <a:rPr lang="sr-latn-rs" sz="1100" b="0">
              <a:solidFill>
                <a:schemeClr val="bg1"/>
              </a:solidFill>
              <a:latin typeface="+mj-lt"/>
            </a:rPr>
            <a:t>&gt;</a:t>
          </a:r>
        </a:p>
      </xdr:txBody>
    </xdr:sp>
    <xdr:clientData fPrintsWithSheet="0"/>
  </xdr:twoCellAnchor>
  <xdr:twoCellAnchor editAs="oneCell">
    <xdr:from>
      <xdr:col>2</xdr:col>
      <xdr:colOff>28575</xdr:colOff>
      <xdr:row>3</xdr:row>
      <xdr:rowOff>47625</xdr:rowOff>
    </xdr:from>
    <xdr:to>
      <xdr:col>10</xdr:col>
      <xdr:colOff>781050</xdr:colOff>
      <xdr:row>6</xdr:row>
      <xdr:rowOff>342901</xdr:rowOff>
    </xdr:to>
    <xdr:graphicFrame macro="">
      <xdr:nvGraphicFramePr>
        <xdr:cNvPr id="19" name="grafAnalizaDijete" descr="100% naslagani trakasti grafikon koji prikazuje poslednjih 14 dana unosa dijete, uključujući masti, proteine, ugljene hidrate i kalorije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2</xdr:col>
      <xdr:colOff>28575</xdr:colOff>
      <xdr:row>8</xdr:row>
      <xdr:rowOff>47624</xdr:rowOff>
    </xdr:from>
    <xdr:to>
      <xdr:col>10</xdr:col>
      <xdr:colOff>809624</xdr:colOff>
      <xdr:row>15</xdr:row>
      <xdr:rowOff>323849</xdr:rowOff>
    </xdr:to>
    <xdr:graphicFrame macro="">
      <xdr:nvGraphicFramePr>
        <xdr:cNvPr id="21" name="grafAnalizaVežbanja" descr="Grupisani stubičasti i linijski grafikon koji prikazuju potrošene kalorije i trajanje u minutima poslednjih 14 unosa vežbanja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295275</xdr:colOff>
      <xdr:row>0</xdr:row>
      <xdr:rowOff>66675</xdr:rowOff>
    </xdr:from>
    <xdr:to>
      <xdr:col>6</xdr:col>
      <xdr:colOff>752475</xdr:colOff>
      <xdr:row>0</xdr:row>
      <xdr:rowOff>371474</xdr:rowOff>
    </xdr:to>
    <xdr:sp macro="" textlink="">
      <xdr:nvSpPr>
        <xdr:cNvPr id="2" name="Ciljevi" descr="Dugme za navigaciju „Ciljevi“">
          <a:hlinkClick xmlns:r="http://schemas.openxmlformats.org/officeDocument/2006/relationships" r:id="rId1" tooltip="Izaberite da biste prikazali radni list „Ciljevi“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5953125" y="66675"/>
          <a:ext cx="457200" cy="304799"/>
        </a:xfrm>
        <a:prstGeom prst="rect">
          <a:avLst/>
        </a:prstGeom>
        <a:solidFill>
          <a:schemeClr val="tx1">
            <a:lumMod val="75000"/>
            <a:lumOff val="25000"/>
          </a:schemeClr>
        </a:solidFill>
        <a:ln>
          <a:noFill/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/>
          <a:r>
            <a:rPr lang="sr-latn-rs" sz="1100" b="0">
              <a:solidFill>
                <a:schemeClr val="bg1"/>
              </a:solidFill>
              <a:latin typeface="+mj-lt"/>
            </a:rPr>
            <a:t>&lt;</a:t>
          </a:r>
        </a:p>
      </xdr:txBody>
    </xdr:sp>
    <xdr:clientData fPrintsWithSheet="0"/>
  </xdr:twoCellAnchor>
  <xdr:twoCellAnchor editAs="oneCell">
    <xdr:from>
      <xdr:col>7</xdr:col>
      <xdr:colOff>276225</xdr:colOff>
      <xdr:row>0</xdr:row>
      <xdr:rowOff>66675</xdr:rowOff>
    </xdr:from>
    <xdr:to>
      <xdr:col>7</xdr:col>
      <xdr:colOff>733425</xdr:colOff>
      <xdr:row>0</xdr:row>
      <xdr:rowOff>371474</xdr:rowOff>
    </xdr:to>
    <xdr:sp macro="" textlink="">
      <xdr:nvSpPr>
        <xdr:cNvPr id="3" name="Vežbanje" descr="Dugme za navigaciju „Vežbanje“">
          <a:hlinkClick xmlns:r="http://schemas.openxmlformats.org/officeDocument/2006/relationships" r:id="rId2" tooltip="Izaberite da biste prikazali radni list „Vežbanje“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6896100" y="66675"/>
          <a:ext cx="457200" cy="304799"/>
        </a:xfrm>
        <a:prstGeom prst="rect">
          <a:avLst/>
        </a:prstGeom>
        <a:solidFill>
          <a:schemeClr val="tx1">
            <a:lumMod val="75000"/>
            <a:lumOff val="25000"/>
          </a:schemeClr>
        </a:solidFill>
        <a:ln>
          <a:noFill/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/>
          <a:r>
            <a:rPr lang="sr-latn-rs" sz="1100" b="0">
              <a:solidFill>
                <a:schemeClr val="bg1"/>
              </a:solidFill>
              <a:latin typeface="+mj-lt"/>
            </a:rPr>
            <a:t>&gt;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257175</xdr:colOff>
      <xdr:row>0</xdr:row>
      <xdr:rowOff>109538</xdr:rowOff>
    </xdr:from>
    <xdr:to>
      <xdr:col>5</xdr:col>
      <xdr:colOff>714375</xdr:colOff>
      <xdr:row>0</xdr:row>
      <xdr:rowOff>414337</xdr:rowOff>
    </xdr:to>
    <xdr:sp macro="" textlink="">
      <xdr:nvSpPr>
        <xdr:cNvPr id="2" name="Dijeta" descr="Dugme za navigaciju „Dijeta“">
          <a:hlinkClick xmlns:r="http://schemas.openxmlformats.org/officeDocument/2006/relationships" r:id="rId1" tooltip="Izaberite da biste prikazali radni list „Dijeta“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7648575" y="109538"/>
          <a:ext cx="457200" cy="304799"/>
        </a:xfrm>
        <a:prstGeom prst="rect">
          <a:avLst/>
        </a:prstGeom>
        <a:solidFill>
          <a:schemeClr val="tx1">
            <a:lumMod val="75000"/>
            <a:lumOff val="25000"/>
          </a:schemeClr>
        </a:solidFill>
        <a:ln>
          <a:noFill/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/>
          <a:r>
            <a:rPr lang="sr-latn-rs" sz="1100" b="0">
              <a:solidFill>
                <a:schemeClr val="bg1"/>
              </a:solidFill>
              <a:latin typeface="+mj-lt"/>
            </a:rPr>
            <a:t>&lt;</a:t>
          </a:r>
        </a:p>
      </xdr:txBody>
    </xdr:sp>
    <xdr:clientData fPrintsWithSheet="0"/>
  </xdr:twoCellAnchor>
  <xdr:twoCellAnchor editAs="oneCell">
    <xdr:from>
      <xdr:col>6</xdr:col>
      <xdr:colOff>276225</xdr:colOff>
      <xdr:row>0</xdr:row>
      <xdr:rowOff>109538</xdr:rowOff>
    </xdr:from>
    <xdr:to>
      <xdr:col>6</xdr:col>
      <xdr:colOff>733425</xdr:colOff>
      <xdr:row>0</xdr:row>
      <xdr:rowOff>414337</xdr:rowOff>
    </xdr:to>
    <xdr:sp macro="" textlink="">
      <xdr:nvSpPr>
        <xdr:cNvPr id="3" name="Ciljevi" descr="Dugme za navigaciju „Ciljevi“">
          <a:hlinkClick xmlns:r="http://schemas.openxmlformats.org/officeDocument/2006/relationships" r:id="rId2" tooltip="Izaberite da biste prikazali radni list „Ciljevi“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8629650" y="109538"/>
          <a:ext cx="457200" cy="304799"/>
        </a:xfrm>
        <a:prstGeom prst="rect">
          <a:avLst/>
        </a:prstGeom>
        <a:solidFill>
          <a:schemeClr val="tx1">
            <a:lumMod val="75000"/>
            <a:lumOff val="25000"/>
          </a:schemeClr>
        </a:solidFill>
        <a:ln>
          <a:noFill/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/>
          <a:r>
            <a:rPr lang="sr-latn-rs" sz="1100" b="0">
              <a:solidFill>
                <a:schemeClr val="bg1"/>
              </a:solidFill>
              <a:latin typeface="+mj-lt"/>
            </a:rPr>
            <a:t>&gt;</a:t>
          </a: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id="1" name="Dijeta" displayName="Dijeta" ref="B3:I19" totalsRowShown="0" dataDxfId="13">
  <autoFilter ref="B3:I19"/>
  <tableColumns count="8">
    <tableColumn id="1" name="DATUM" dataDxfId="1" dataCellStyle="Datum"/>
    <tableColumn id="2" name="VREME" dataDxfId="12" dataCellStyle="Vreme"/>
    <tableColumn id="3" name="OPIS" dataDxfId="11"/>
    <tableColumn id="4" name="KALORIJE" dataDxfId="10" dataCellStyle="Broj"/>
    <tableColumn id="5" name="UGLJENI HIDRATI" dataDxfId="9" dataCellStyle="Broj"/>
    <tableColumn id="6" name="PROTEINI" dataDxfId="8" dataCellStyle="Broj"/>
    <tableColumn id="7" name="MAST" dataDxfId="7" dataCellStyle="Broj"/>
    <tableColumn id="8" name="BELEŠKE" dataDxfId="6"/>
  </tableColumns>
  <tableStyleInfo name="Tabela „Dnevnik dijete i vežbanja“" showFirstColumn="0" showLastColumn="0" showRowStripes="1" showColumnStripes="0"/>
  <extLst>
    <ext xmlns:x14="http://schemas.microsoft.com/office/spreadsheetml/2009/9/main" uri="{504A1905-F514-4f6f-8877-14C23A59335A}">
      <x14:table altTextSummary="Unesite informacije o dijeti kao što su datum, vreme, opis, kalorije, ugljeni hidrati, proteini, masti i sve beleške"/>
    </ext>
  </extLst>
</table>
</file>

<file path=xl/tables/table2.xml><?xml version="1.0" encoding="utf-8"?>
<table xmlns="http://schemas.openxmlformats.org/spreadsheetml/2006/main" id="2" name="Vežbanje" displayName="Vežbanje" ref="B3:E20" totalsRowShown="0" dataDxfId="5">
  <autoFilter ref="B3:E20"/>
  <tableColumns count="4">
    <tableColumn id="1" name="DATUM" dataDxfId="0" dataCellStyle="Datum"/>
    <tableColumn id="2" name="TRAJANJE (MIN)" dataDxfId="4" dataCellStyle="Broj"/>
    <tableColumn id="3" name="POTROŠENE KALORIJE" dataDxfId="3" dataCellStyle="Broj"/>
    <tableColumn id="4" name="BELEŠKE" dataDxfId="2"/>
  </tableColumns>
  <tableStyleInfo name="Tabela „Dnevnik dijete i vežbanja“" showFirstColumn="0" showLastColumn="0" showRowStripes="1" showColumnStripes="0"/>
  <extLst>
    <ext xmlns:x14="http://schemas.microsoft.com/office/spreadsheetml/2009/9/main" uri="{504A1905-F514-4f6f-8877-14C23A59335A}">
      <x14:table altTextSummary="Unesite informacije o vežbanju kao što su datum, trajanje, potrošene kalorije i sve beleške"/>
    </ext>
  </extLst>
</table>
</file>

<file path=xl/theme/theme1.xml><?xml version="1.0" encoding="utf-8"?>
<a:theme xmlns:a="http://schemas.openxmlformats.org/drawingml/2006/main" name="Office Theme">
  <a:themeElements>
    <a:clrScheme name="Diet and exercise journal">
      <a:dk1>
        <a:srgbClr val="000000"/>
      </a:dk1>
      <a:lt1>
        <a:srgbClr val="FFFFFF"/>
      </a:lt1>
      <a:dk2>
        <a:srgbClr val="284C5F"/>
      </a:dk2>
      <a:lt2>
        <a:srgbClr val="F0F0F0"/>
      </a:lt2>
      <a:accent1>
        <a:srgbClr val="90CF47"/>
      </a:accent1>
      <a:accent2>
        <a:srgbClr val="1EAA91"/>
      </a:accent2>
      <a:accent3>
        <a:srgbClr val="1E8496"/>
      </a:accent3>
      <a:accent4>
        <a:srgbClr val="AD639E"/>
      </a:accent4>
      <a:accent5>
        <a:srgbClr val="CF5539"/>
      </a:accent5>
      <a:accent6>
        <a:srgbClr val="E9A339"/>
      </a:accent6>
      <a:hlink>
        <a:srgbClr val="1E8496"/>
      </a:hlink>
      <a:folHlink>
        <a:srgbClr val="AD639E"/>
      </a:folHlink>
    </a:clrScheme>
    <a:fontScheme name="Arial Black-Arial">
      <a:majorFont>
        <a:latin typeface="Arial Black" panose="020B0A04020102020204"/>
        <a:ea typeface=""/>
        <a:cs typeface=""/>
        <a:font script="Jpan" typeface="ＭＳ ゴシック"/>
        <a:font script="Hang" typeface="굴림"/>
        <a:font script="Hans" typeface="微软雅黑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 tint="-0.499984740745262"/>
    <pageSetUpPr autoPageBreaks="0" fitToPage="1"/>
  </sheetPr>
  <dimension ref="A1:K16"/>
  <sheetViews>
    <sheetView showGridLines="0" tabSelected="1" zoomScaleNormal="100" workbookViewId="0"/>
  </sheetViews>
  <sheetFormatPr defaultRowHeight="14.25" x14ac:dyDescent="0.2"/>
  <cols>
    <col min="1" max="1" width="2.625" customWidth="1"/>
    <col min="2" max="2" width="27.375" customWidth="1"/>
    <col min="3" max="3" width="16.375" customWidth="1"/>
    <col min="4" max="9" width="10.375" customWidth="1"/>
    <col min="10" max="11" width="10.625" customWidth="1"/>
    <col min="12" max="12" width="2.625" customWidth="1"/>
  </cols>
  <sheetData>
    <row r="1" spans="1:11" ht="36.75" x14ac:dyDescent="0.7">
      <c r="A1" s="28"/>
      <c r="B1" s="47">
        <f ca="1">TODAY()</f>
        <v>42878</v>
      </c>
      <c r="C1" s="29" t="s">
        <v>7</v>
      </c>
      <c r="D1" s="27"/>
      <c r="E1" s="27"/>
      <c r="F1" s="27"/>
      <c r="G1" s="27"/>
      <c r="H1" s="27"/>
      <c r="I1" s="27"/>
      <c r="J1" s="26" t="s">
        <v>11</v>
      </c>
      <c r="K1" s="26" t="s">
        <v>12</v>
      </c>
    </row>
    <row r="2" spans="1:11" ht="45" customHeight="1" x14ac:dyDescent="0.2">
      <c r="A2" s="28"/>
      <c r="B2" s="30" t="s">
        <v>0</v>
      </c>
      <c r="C2" s="31" t="s">
        <v>8</v>
      </c>
    </row>
    <row r="3" spans="1:11" ht="30" customHeight="1" x14ac:dyDescent="0.2">
      <c r="A3" s="28"/>
      <c r="B3" s="43">
        <f ca="1">DatumPočetka+121</f>
        <v>42999</v>
      </c>
      <c r="C3" s="32" t="s">
        <v>9</v>
      </c>
      <c r="D3" s="25"/>
      <c r="E3" s="25"/>
      <c r="F3" s="25"/>
      <c r="G3" s="25"/>
      <c r="H3" s="25"/>
      <c r="I3" s="25"/>
      <c r="J3" s="25"/>
      <c r="K3" s="25"/>
    </row>
    <row r="4" spans="1:11" ht="30" customHeight="1" x14ac:dyDescent="0.2">
      <c r="A4" s="28"/>
      <c r="B4" s="43"/>
      <c r="C4" s="28"/>
    </row>
    <row r="5" spans="1:11" ht="30" customHeight="1" x14ac:dyDescent="0.2">
      <c r="A5" s="28"/>
      <c r="B5" s="30" t="s">
        <v>1</v>
      </c>
      <c r="C5" s="28"/>
    </row>
    <row r="6" spans="1:11" ht="60" customHeight="1" x14ac:dyDescent="0.5">
      <c r="A6" s="28"/>
      <c r="B6" s="38">
        <v>100</v>
      </c>
      <c r="C6" s="28"/>
    </row>
    <row r="7" spans="1:11" ht="30" customHeight="1" x14ac:dyDescent="0.2">
      <c r="A7" s="28"/>
      <c r="B7" s="33" t="s">
        <v>2</v>
      </c>
      <c r="C7" s="28"/>
    </row>
    <row r="8" spans="1:11" ht="30" customHeight="1" x14ac:dyDescent="0.2">
      <c r="A8" s="28"/>
      <c r="B8" s="44">
        <v>80</v>
      </c>
      <c r="C8" s="34" t="s">
        <v>10</v>
      </c>
      <c r="D8" s="24"/>
      <c r="E8" s="24"/>
      <c r="F8" s="24"/>
      <c r="G8" s="24"/>
      <c r="H8" s="24"/>
      <c r="I8" s="24"/>
      <c r="J8" s="24"/>
      <c r="K8" s="24"/>
    </row>
    <row r="9" spans="1:11" ht="30" customHeight="1" x14ac:dyDescent="0.2">
      <c r="A9" s="28"/>
      <c r="B9" s="44"/>
      <c r="C9" s="28"/>
    </row>
    <row r="10" spans="1:11" ht="30" customHeight="1" x14ac:dyDescent="0.2">
      <c r="A10" s="28"/>
      <c r="B10" s="33" t="s">
        <v>3</v>
      </c>
      <c r="C10" s="28"/>
    </row>
    <row r="11" spans="1:11" ht="60" customHeight="1" x14ac:dyDescent="0.5">
      <c r="A11" s="28"/>
      <c r="B11" s="42">
        <f>PočetnaTelesnaTežina-KrajnjaTelesnaTežina</f>
        <v>20</v>
      </c>
      <c r="C11" s="28"/>
    </row>
    <row r="12" spans="1:11" ht="30" customHeight="1" x14ac:dyDescent="0.2">
      <c r="A12" s="28"/>
      <c r="B12" s="35" t="s">
        <v>4</v>
      </c>
      <c r="C12" s="28"/>
    </row>
    <row r="13" spans="1:11" ht="60" customHeight="1" x14ac:dyDescent="0.5">
      <c r="A13" s="28"/>
      <c r="B13" s="39">
        <f ca="1">DaniPlana-DatumPočetka</f>
        <v>121</v>
      </c>
      <c r="C13" s="28"/>
      <c r="J13" s="2"/>
      <c r="K13" s="2"/>
    </row>
    <row r="14" spans="1:11" ht="30" customHeight="1" x14ac:dyDescent="0.2">
      <c r="A14" s="28"/>
      <c r="B14" s="35" t="s">
        <v>5</v>
      </c>
      <c r="C14" s="28"/>
      <c r="J14" s="2"/>
      <c r="K14" s="2"/>
    </row>
    <row r="15" spans="1:11" ht="60" customHeight="1" x14ac:dyDescent="0.5">
      <c r="A15" s="28"/>
      <c r="B15" s="37">
        <f ca="1">CiljnaTelesnaTežina/B13</f>
        <v>0.16528925619834711</v>
      </c>
      <c r="C15" s="28"/>
      <c r="J15" s="2"/>
      <c r="K15" s="2"/>
    </row>
    <row r="16" spans="1:11" ht="30" customHeight="1" x14ac:dyDescent="0.2">
      <c r="A16" s="28"/>
      <c r="B16" s="35" t="s">
        <v>6</v>
      </c>
      <c r="C16" s="28"/>
    </row>
  </sheetData>
  <mergeCells count="2">
    <mergeCell ref="B3:B4"/>
    <mergeCell ref="B8:B9"/>
  </mergeCells>
  <dataValidations count="16">
    <dataValidation allowBlank="1" showInputMessage="1" showErrorMessage="1" prompt="Datum početka unesite u ovu ćeliju. Ažurirajte datum završetka, početnu telesnu težinu i krajnju telesnu težinu u dolenavedenim ćelijama. Ciljni gubitak, dani za gubitak i gubitak po danu izračunavaju se automatski" sqref="B1"/>
    <dataValidation allowBlank="1" showInputMessage="1" showErrorMessage="1" prompt="Napravite dnevnik dijete i vežbanja u ovoj radnoj svesci. Unesite početnu, željenu i krajnju telesnu težinu da biste izračunali ciljni gubitak u ovom radnom listu. Grafikoni prikazuju rezultate dijete i vežbanja" sqref="A1"/>
    <dataValidation allowBlank="1" showInputMessage="1" showErrorMessage="1" prompt="Datum završetka unesite u ovu ćeliju" sqref="B3:B4"/>
    <dataValidation allowBlank="1" showInputMessage="1" showErrorMessage="1" prompt="Početnu telesnu težinu unesite u ovu ćeliju" sqref="B6"/>
    <dataValidation allowBlank="1" showInputMessage="1" showErrorMessage="1" prompt="Krajnju telesnu težinu unesite u ovu ćeliju" sqref="B8:B9"/>
    <dataValidation allowBlank="1" showInputMessage="1" showErrorMessage="1" prompt="Ciljni gubitak se automatski izračunava u ovoj ćeliji" sqref="B11"/>
    <dataValidation allowBlank="1" showInputMessage="1" showErrorMessage="1" prompt="Dani za gubitak se automatski izračunavaju u ovoj ćeliji" sqref="B13"/>
    <dataValidation allowBlank="1" showInputMessage="1" showErrorMessage="1" prompt="Gubitak po danu se automatski izračunavaju u ovoj ćeliji" sqref="B15"/>
    <dataValidation allowBlank="1" showInputMessage="1" showErrorMessage="1" prompt="Naslov ovog radnog lista nalazi se u ovoj ćeliji. Izaberite ćeliju J1 da biste otišli na radni list „Vežbanje“, a ćeliju K1 da biste otišli na radni list „Dijeta“" sqref="C1"/>
    <dataValidation allowBlank="1" showInputMessage="1" showErrorMessage="1" prompt="Veza navigacije ka radnom listu „Vežbanje“" sqref="J1"/>
    <dataValidation allowBlank="1" showInputMessage="1" showErrorMessage="1" prompt="Veza navigacije ka radnom listu „Dijeta“" sqref="K1"/>
    <dataValidation allowBlank="1" showInputMessage="1" showErrorMessage="1" prompt="Analiza dijete zasnovana je na unosima sa radnog lista „Dijeta“" sqref="C3"/>
    <dataValidation allowBlank="1" showInputMessage="1" showErrorMessage="1" prompt="Analiza vežbanja zasnovana je na unosima sa radnog lista „Vežbanje“" sqref="C8"/>
    <dataValidation allowBlank="1" showInputMessage="1" showErrorMessage="1" prompt="Naslagani trakasti grafikon „Analiza dijete“ nalazi se u ćelijama od C4 do K7" sqref="C4"/>
    <dataValidation allowBlank="1" showInputMessage="1" showErrorMessage="1" prompt="Grupisani stubičasti grafikon „Analiza vežbanja“ koji prikazuje potrošene kalorije i prekrivajući linijski grafikon koji prikazuje trajanje vežbanja nalaze se u ćelijama od C9 do K16" sqref="C9"/>
    <dataValidation allowBlank="1" showInputMessage="1" showErrorMessage="1" prompt="Podnaslov ovog radnog lista nalazi se u ovoj ćeliji. Grafikon „Analiza dijete“ počinje u ćeliji C4. Grafikon „Analiza vežbanja“ počinje u ćeliji C9" sqref="C2"/>
  </dataValidations>
  <hyperlinks>
    <hyperlink ref="J1" location="EXERCISE!A1" tooltip="Izaberite da biste prikazali radni list „Vežbanje“" display="Vežbanje"/>
    <hyperlink ref="K1" location="DIET!A1" tooltip="Izaberite da biste prikazali radni list „Dijeta“" display="Dijeta"/>
  </hyperlinks>
  <printOptions horizontalCentered="1"/>
  <pageMargins left="0.4" right="0.4" top="0.4" bottom="0.4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5" tint="-0.499984740745262"/>
    <pageSetUpPr autoPageBreaks="0" fitToPage="1"/>
  </sheetPr>
  <dimension ref="B1:I19"/>
  <sheetViews>
    <sheetView showGridLines="0" workbookViewId="0"/>
  </sheetViews>
  <sheetFormatPr defaultRowHeight="32.25" customHeight="1" x14ac:dyDescent="0.2"/>
  <cols>
    <col min="1" max="1" width="2.625" customWidth="1"/>
    <col min="2" max="2" width="15.625" customWidth="1"/>
    <col min="3" max="3" width="12.5" customWidth="1"/>
    <col min="4" max="4" width="17.25" customWidth="1"/>
    <col min="5" max="5" width="13.625" customWidth="1"/>
    <col min="6" max="6" width="21" customWidth="1"/>
    <col min="7" max="8" width="12.625" customWidth="1"/>
    <col min="9" max="9" width="25.375" customWidth="1"/>
    <col min="10" max="10" width="2.625" customWidth="1"/>
  </cols>
  <sheetData>
    <row r="1" spans="2:9" ht="37.5" customHeight="1" x14ac:dyDescent="0.7">
      <c r="B1" s="27" t="s">
        <v>13</v>
      </c>
      <c r="C1" s="27"/>
      <c r="D1" s="27"/>
      <c r="E1" s="27"/>
      <c r="F1" s="27"/>
      <c r="G1" s="26" t="s">
        <v>24</v>
      </c>
      <c r="H1" s="26" t="s">
        <v>11</v>
      </c>
      <c r="I1" s="27"/>
    </row>
    <row r="2" spans="2:9" ht="35.25" customHeight="1" x14ac:dyDescent="0.2">
      <c r="B2" s="22" t="str">
        <f>Podnaslov</f>
        <v>DNEVNIK DIJETE I VEŽBANJA</v>
      </c>
      <c r="C2" s="1"/>
      <c r="D2" s="1"/>
      <c r="E2" s="1"/>
      <c r="F2" s="1"/>
      <c r="G2" s="1"/>
      <c r="H2" s="1"/>
      <c r="I2" s="1"/>
    </row>
    <row r="3" spans="2:9" ht="21" customHeight="1" x14ac:dyDescent="0.2">
      <c r="B3" s="15" t="s">
        <v>14</v>
      </c>
      <c r="C3" s="16" t="s">
        <v>15</v>
      </c>
      <c r="D3" s="17" t="s">
        <v>16</v>
      </c>
      <c r="E3" s="18" t="s">
        <v>22</v>
      </c>
      <c r="F3" s="18" t="s">
        <v>23</v>
      </c>
      <c r="G3" s="18" t="s">
        <v>25</v>
      </c>
      <c r="H3" s="18" t="s">
        <v>26</v>
      </c>
      <c r="I3" s="17" t="s">
        <v>27</v>
      </c>
    </row>
    <row r="4" spans="2:9" ht="32.25" customHeight="1" x14ac:dyDescent="0.2">
      <c r="B4" s="46">
        <f ca="1">DatumPočetka</f>
        <v>42878</v>
      </c>
      <c r="C4" s="41">
        <v>0.29166666666666669</v>
      </c>
      <c r="D4" s="11" t="s">
        <v>17</v>
      </c>
      <c r="E4" s="36">
        <v>1</v>
      </c>
      <c r="F4" s="36">
        <v>0</v>
      </c>
      <c r="G4" s="36">
        <v>0</v>
      </c>
      <c r="H4" s="36">
        <v>0</v>
      </c>
      <c r="I4" s="11" t="s">
        <v>28</v>
      </c>
    </row>
    <row r="5" spans="2:9" ht="32.25" customHeight="1" x14ac:dyDescent="0.2">
      <c r="B5" s="46">
        <f ca="1">DatumPočetka</f>
        <v>42878</v>
      </c>
      <c r="C5" s="41">
        <v>0.33333333333333331</v>
      </c>
      <c r="D5" s="11" t="s">
        <v>18</v>
      </c>
      <c r="E5" s="36">
        <v>10</v>
      </c>
      <c r="F5" s="36">
        <v>10</v>
      </c>
      <c r="G5" s="36">
        <v>2</v>
      </c>
      <c r="H5" s="36">
        <v>10</v>
      </c>
      <c r="I5" s="11" t="s">
        <v>29</v>
      </c>
    </row>
    <row r="6" spans="2:9" ht="32.25" customHeight="1" x14ac:dyDescent="0.2">
      <c r="B6" s="46">
        <f ca="1">DatumPočetka</f>
        <v>42878</v>
      </c>
      <c r="C6" s="41">
        <v>0.5</v>
      </c>
      <c r="D6" s="11" t="s">
        <v>19</v>
      </c>
      <c r="E6" s="36">
        <v>283</v>
      </c>
      <c r="F6" s="36">
        <v>46</v>
      </c>
      <c r="G6" s="36">
        <v>18</v>
      </c>
      <c r="H6" s="36">
        <v>3.5</v>
      </c>
      <c r="I6" s="11" t="s">
        <v>30</v>
      </c>
    </row>
    <row r="7" spans="2:9" ht="32.25" customHeight="1" x14ac:dyDescent="0.2">
      <c r="B7" s="46">
        <f ca="1">DatumPočetka</f>
        <v>42878</v>
      </c>
      <c r="C7" s="41">
        <v>0.79166666666666663</v>
      </c>
      <c r="D7" s="11" t="s">
        <v>20</v>
      </c>
      <c r="E7" s="36">
        <v>500</v>
      </c>
      <c r="F7" s="36">
        <v>42</v>
      </c>
      <c r="G7" s="36">
        <v>35</v>
      </c>
      <c r="H7" s="36">
        <v>25</v>
      </c>
      <c r="I7" s="11" t="s">
        <v>31</v>
      </c>
    </row>
    <row r="8" spans="2:9" ht="32.25" customHeight="1" x14ac:dyDescent="0.2">
      <c r="B8" s="46">
        <f ca="1">DatumPočetka+1</f>
        <v>42879</v>
      </c>
      <c r="C8" s="41">
        <v>0.29166666666666669</v>
      </c>
      <c r="D8" s="11" t="s">
        <v>17</v>
      </c>
      <c r="E8" s="36">
        <v>1</v>
      </c>
      <c r="F8" s="36">
        <v>0</v>
      </c>
      <c r="G8" s="36">
        <v>0</v>
      </c>
      <c r="H8" s="36">
        <v>0</v>
      </c>
      <c r="I8" s="11" t="s">
        <v>28</v>
      </c>
    </row>
    <row r="9" spans="2:9" ht="32.25" customHeight="1" x14ac:dyDescent="0.2">
      <c r="B9" s="46">
        <f ca="1">DatumPočetka+1</f>
        <v>42879</v>
      </c>
      <c r="C9" s="41">
        <v>0.33333333333333331</v>
      </c>
      <c r="D9" s="11" t="s">
        <v>21</v>
      </c>
      <c r="E9" s="36">
        <v>10</v>
      </c>
      <c r="F9" s="36">
        <v>10</v>
      </c>
      <c r="G9" s="36">
        <v>2</v>
      </c>
      <c r="H9" s="36">
        <v>10</v>
      </c>
      <c r="I9" s="11" t="s">
        <v>29</v>
      </c>
    </row>
    <row r="10" spans="2:9" ht="32.25" customHeight="1" x14ac:dyDescent="0.2">
      <c r="B10" s="46">
        <f ca="1">DatumPočetka+1</f>
        <v>42879</v>
      </c>
      <c r="C10" s="41">
        <v>0.5</v>
      </c>
      <c r="D10" s="11" t="s">
        <v>19</v>
      </c>
      <c r="E10" s="36">
        <v>189</v>
      </c>
      <c r="F10" s="36">
        <v>26</v>
      </c>
      <c r="G10" s="36">
        <v>3</v>
      </c>
      <c r="H10" s="36">
        <v>8</v>
      </c>
      <c r="I10" s="11" t="s">
        <v>32</v>
      </c>
    </row>
    <row r="11" spans="2:9" ht="32.25" customHeight="1" x14ac:dyDescent="0.2">
      <c r="B11" s="46">
        <f ca="1">DatumPočetka+1</f>
        <v>42879</v>
      </c>
      <c r="C11" s="41">
        <v>0.79166666666666663</v>
      </c>
      <c r="D11" s="11" t="s">
        <v>20</v>
      </c>
      <c r="E11" s="36">
        <v>477</v>
      </c>
      <c r="F11" s="36">
        <v>62</v>
      </c>
      <c r="G11" s="36">
        <v>13.5</v>
      </c>
      <c r="H11" s="36">
        <v>21</v>
      </c>
      <c r="I11" s="11" t="s">
        <v>20</v>
      </c>
    </row>
    <row r="12" spans="2:9" ht="32.25" customHeight="1" x14ac:dyDescent="0.2">
      <c r="B12" s="46">
        <f ca="1">DatumPočetka+2</f>
        <v>42880</v>
      </c>
      <c r="C12" s="41">
        <v>0.29166666666666669</v>
      </c>
      <c r="D12" s="11" t="s">
        <v>17</v>
      </c>
      <c r="E12" s="36">
        <v>1</v>
      </c>
      <c r="F12" s="36">
        <v>0</v>
      </c>
      <c r="G12" s="36">
        <v>0</v>
      </c>
      <c r="H12" s="36">
        <v>0</v>
      </c>
      <c r="I12" s="11" t="s">
        <v>28</v>
      </c>
    </row>
    <row r="13" spans="2:9" ht="32.25" customHeight="1" x14ac:dyDescent="0.2">
      <c r="B13" s="46">
        <f ca="1">DatumPočetka+2</f>
        <v>42880</v>
      </c>
      <c r="C13" s="41">
        <v>0.33333333333333331</v>
      </c>
      <c r="D13" s="11" t="s">
        <v>18</v>
      </c>
      <c r="E13" s="36">
        <v>245</v>
      </c>
      <c r="F13" s="36">
        <v>48</v>
      </c>
      <c r="G13" s="36">
        <v>10</v>
      </c>
      <c r="H13" s="36">
        <v>1.5</v>
      </c>
      <c r="I13" s="11" t="s">
        <v>29</v>
      </c>
    </row>
    <row r="14" spans="2:9" ht="32.25" customHeight="1" x14ac:dyDescent="0.2">
      <c r="B14" s="46">
        <f ca="1">DatumPočetka+2</f>
        <v>42880</v>
      </c>
      <c r="C14" s="41">
        <v>0.5</v>
      </c>
      <c r="D14" s="11" t="s">
        <v>19</v>
      </c>
      <c r="E14" s="36">
        <v>247</v>
      </c>
      <c r="F14" s="36">
        <v>11</v>
      </c>
      <c r="G14" s="36">
        <v>43</v>
      </c>
      <c r="H14" s="36">
        <v>5</v>
      </c>
      <c r="I14" s="11" t="s">
        <v>33</v>
      </c>
    </row>
    <row r="15" spans="2:9" ht="32.25" customHeight="1" x14ac:dyDescent="0.2">
      <c r="B15" s="46">
        <f ca="1">DatumPočetka+2</f>
        <v>42880</v>
      </c>
      <c r="C15" s="41">
        <v>0.79166666666666663</v>
      </c>
      <c r="D15" s="11" t="s">
        <v>20</v>
      </c>
      <c r="E15" s="36">
        <v>456</v>
      </c>
      <c r="F15" s="36">
        <v>64</v>
      </c>
      <c r="G15" s="36">
        <v>32</v>
      </c>
      <c r="H15" s="36">
        <v>22</v>
      </c>
      <c r="I15" s="11" t="s">
        <v>20</v>
      </c>
    </row>
    <row r="16" spans="2:9" ht="32.25" customHeight="1" x14ac:dyDescent="0.2">
      <c r="B16" s="46">
        <f ca="1">DatumPočetka+3</f>
        <v>42881</v>
      </c>
      <c r="C16" s="41">
        <v>0.29166666666666669</v>
      </c>
      <c r="D16" s="11" t="s">
        <v>21</v>
      </c>
      <c r="E16" s="36">
        <v>10</v>
      </c>
      <c r="F16" s="36">
        <v>10</v>
      </c>
      <c r="G16" s="36">
        <v>2</v>
      </c>
      <c r="H16" s="36">
        <v>10</v>
      </c>
      <c r="I16" s="11" t="s">
        <v>29</v>
      </c>
    </row>
    <row r="17" spans="2:9" ht="32.25" customHeight="1" x14ac:dyDescent="0.2">
      <c r="B17" s="46">
        <f ca="1">DatumPočetka+3</f>
        <v>42881</v>
      </c>
      <c r="C17" s="41">
        <v>0.41666666666666669</v>
      </c>
      <c r="D17" s="12" t="s">
        <v>17</v>
      </c>
      <c r="E17" s="36">
        <v>135</v>
      </c>
      <c r="F17" s="36">
        <v>12.36</v>
      </c>
      <c r="G17" s="36">
        <v>8.81</v>
      </c>
      <c r="H17" s="36">
        <v>5.51</v>
      </c>
      <c r="I17" s="12" t="s">
        <v>34</v>
      </c>
    </row>
    <row r="18" spans="2:9" ht="32.25" customHeight="1" x14ac:dyDescent="0.2">
      <c r="B18" s="46">
        <f ca="1">DatumPočetka+3</f>
        <v>42881</v>
      </c>
      <c r="C18" s="41">
        <v>0.51041666666666663</v>
      </c>
      <c r="D18" s="12" t="s">
        <v>19</v>
      </c>
      <c r="E18" s="36">
        <v>184</v>
      </c>
      <c r="F18" s="36">
        <v>7</v>
      </c>
      <c r="G18" s="36">
        <v>5.43</v>
      </c>
      <c r="H18" s="36">
        <v>15</v>
      </c>
      <c r="I18" s="12" t="s">
        <v>33</v>
      </c>
    </row>
    <row r="19" spans="2:9" ht="32.25" customHeight="1" x14ac:dyDescent="0.2">
      <c r="B19" s="46">
        <f ca="1">DatumPočetka+5</f>
        <v>42883</v>
      </c>
      <c r="C19" s="41">
        <v>0.79166666666666663</v>
      </c>
      <c r="D19" s="11" t="s">
        <v>20</v>
      </c>
      <c r="E19" s="36">
        <v>477</v>
      </c>
      <c r="F19" s="36">
        <v>62</v>
      </c>
      <c r="G19" s="36">
        <v>13.5</v>
      </c>
      <c r="H19" s="36">
        <v>21</v>
      </c>
      <c r="I19" s="11" t="s">
        <v>20</v>
      </c>
    </row>
  </sheetData>
  <dataValidations count="13">
    <dataValidation allowBlank="1" showInputMessage="1" showErrorMessage="1" prompt="Veza navigacije ka radnom listu „Ciljevi“" sqref="G1"/>
    <dataValidation allowBlank="1" showInputMessage="1" showErrorMessage="1" prompt="Veza navigacije ka radnom listu „Vežbanje“" sqref="H1"/>
    <dataValidation allowBlank="1" showInputMessage="1" showErrorMessage="1" prompt="Datum unesite u ovu kolonu ispod ovog zaglavlja. Koristite filtere zaglavlja da biste pronašli određene unose" sqref="B3"/>
    <dataValidation allowBlank="1" showInputMessage="1" showErrorMessage="1" prompt="Vreme unesite u ovu kolonu ispod ovog zaglavlja" sqref="C3"/>
    <dataValidation allowBlank="1" showInputMessage="1" showErrorMessage="1" prompt="Opis kao što je „Doručak“, „Ručak“ ili „Večera“ unesite u ovu kolonu ispod ovog zaglavlja" sqref="D3"/>
    <dataValidation allowBlank="1" showInputMessage="1" showErrorMessage="1" prompt="Ukupan broj kalorija unesite u ovu kolonu ispod ovog zaglavlja" sqref="E3"/>
    <dataValidation allowBlank="1" showInputMessage="1" showErrorMessage="1" prompt="Ukupnu količinu ugljenih hidrata kalorija unesite u ovu kolonu ispod ovog zaglavlja" sqref="F3"/>
    <dataValidation allowBlank="1" showInputMessage="1" showErrorMessage="1" prompt="Ukupnu količinu proteina unesite u ovu kolonu ispod ovog zaglavlja" sqref="G3"/>
    <dataValidation allowBlank="1" showInputMessage="1" showErrorMessage="1" prompt="Ukupnu količinu masti unesite u ovu kolonu ispod ovog zaglavlja" sqref="H3"/>
    <dataValidation allowBlank="1" showInputMessage="1" showErrorMessage="1" prompt="Beleške unesite u ovu kolonu ispod ovog zaglavlja" sqref="I3"/>
    <dataValidation allowBlank="1" showInputMessage="1" showErrorMessage="1" prompt="Dijetu pratite u ovom radnom listu. Informacije o dijeti unesite u tabelu „Dijeta“. Informacije za poslednje dve sedmice prikazuju se na grafikonu „Analiza dijete“ u radnom listu „Ciljevi“" sqref="A1"/>
    <dataValidation allowBlank="1" showInputMessage="1" showErrorMessage="1" prompt="Naslov ovog radnog lista nalazi se u ovoj ćeliji. Izaberite ćeliju G1 da biste otišli na radni list „Ciljevi“, a ćeliju H1 da biste otišli na radni list „Vežbanje“" sqref="B1"/>
    <dataValidation allowBlank="1" showInputMessage="1" showErrorMessage="1" prompt="Podnaslov ovog radnog lista nalazi se u ovoj ćeliji. Informacije o dijeti unesite u dolenavedenu tabelu" sqref="B2"/>
  </dataValidations>
  <hyperlinks>
    <hyperlink ref="G1" location="GOALS!A1" tooltip="Izaberite da biste prikazali radni list „Ciljevi“" display="Ciljevi"/>
    <hyperlink ref="H1" location="EXERCISE!A1" tooltip="Izaberite da biste prikazali radni list „Vežbanje“" display="Vežbanje"/>
  </hyperlinks>
  <printOptions horizontalCentered="1"/>
  <pageMargins left="0.4" right="0.4" top="0.4" bottom="0.4" header="0.3" footer="0.3"/>
  <pageSetup paperSize="9"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6" tint="-0.499984740745262"/>
    <pageSetUpPr autoPageBreaks="0" fitToPage="1"/>
  </sheetPr>
  <dimension ref="B1:G20"/>
  <sheetViews>
    <sheetView showGridLines="0" workbookViewId="0"/>
  </sheetViews>
  <sheetFormatPr defaultRowHeight="32.25" customHeight="1" x14ac:dyDescent="0.2"/>
  <cols>
    <col min="1" max="1" width="2.625" style="13" customWidth="1"/>
    <col min="2" max="2" width="13.75" style="13" customWidth="1"/>
    <col min="3" max="3" width="20.875" style="13" customWidth="1"/>
    <col min="4" max="4" width="26" style="13" customWidth="1"/>
    <col min="5" max="5" width="36.75" style="13" customWidth="1"/>
    <col min="6" max="7" width="12.625" style="13" customWidth="1"/>
    <col min="8" max="16384" width="9" style="13"/>
  </cols>
  <sheetData>
    <row r="1" spans="2:7" customFormat="1" ht="37.5" customHeight="1" x14ac:dyDescent="0.7">
      <c r="B1" s="27" t="s">
        <v>35</v>
      </c>
      <c r="C1" s="27"/>
      <c r="D1" s="27"/>
      <c r="E1" s="27"/>
      <c r="F1" s="26" t="s">
        <v>12</v>
      </c>
      <c r="G1" s="26" t="s">
        <v>24</v>
      </c>
    </row>
    <row r="2" spans="2:7" customFormat="1" ht="35.25" customHeight="1" x14ac:dyDescent="0.2">
      <c r="B2" s="22" t="str">
        <f>Podnaslov</f>
        <v>DNEVNIK DIJETE I VEŽBANJA</v>
      </c>
      <c r="F2" s="13"/>
      <c r="G2" s="13"/>
    </row>
    <row r="3" spans="2:7" ht="21" customHeight="1" x14ac:dyDescent="0.2">
      <c r="B3" s="19" t="s">
        <v>14</v>
      </c>
      <c r="C3" s="20" t="s">
        <v>36</v>
      </c>
      <c r="D3" s="20" t="s">
        <v>37</v>
      </c>
      <c r="E3" s="21" t="s">
        <v>27</v>
      </c>
    </row>
    <row r="4" spans="2:7" ht="32.25" customHeight="1" x14ac:dyDescent="0.2">
      <c r="B4" s="46">
        <f ca="1">DatumPočetka+4</f>
        <v>42882</v>
      </c>
      <c r="C4" s="36">
        <v>30</v>
      </c>
      <c r="D4" s="36">
        <v>120</v>
      </c>
      <c r="E4" s="40" t="s">
        <v>38</v>
      </c>
    </row>
    <row r="5" spans="2:7" ht="32.25" customHeight="1" x14ac:dyDescent="0.2">
      <c r="B5" s="46">
        <f ca="1">B4+1</f>
        <v>42883</v>
      </c>
      <c r="C5" s="36">
        <v>60</v>
      </c>
      <c r="D5" s="36">
        <v>180</v>
      </c>
      <c r="E5" s="40" t="s">
        <v>39</v>
      </c>
    </row>
    <row r="6" spans="2:7" ht="32.25" customHeight="1" x14ac:dyDescent="0.2">
      <c r="B6" s="46">
        <f t="shared" ref="B6:B20" ca="1" si="0">B5+1</f>
        <v>42884</v>
      </c>
      <c r="C6" s="36">
        <v>60</v>
      </c>
      <c r="D6" s="36">
        <v>350</v>
      </c>
      <c r="E6" s="40" t="s">
        <v>40</v>
      </c>
    </row>
    <row r="7" spans="2:7" ht="32.25" customHeight="1" x14ac:dyDescent="0.2">
      <c r="B7" s="46">
        <f t="shared" ca="1" si="0"/>
        <v>42885</v>
      </c>
      <c r="C7" s="36">
        <v>30</v>
      </c>
      <c r="D7" s="36">
        <v>150</v>
      </c>
      <c r="E7" s="40" t="s">
        <v>38</v>
      </c>
    </row>
    <row r="8" spans="2:7" ht="32.25" customHeight="1" x14ac:dyDescent="0.2">
      <c r="B8" s="46">
        <f t="shared" ca="1" si="0"/>
        <v>42886</v>
      </c>
      <c r="C8" s="36">
        <v>25</v>
      </c>
      <c r="D8" s="36">
        <v>125</v>
      </c>
      <c r="E8" s="40" t="s">
        <v>41</v>
      </c>
    </row>
    <row r="9" spans="2:7" ht="32.25" customHeight="1" x14ac:dyDescent="0.2">
      <c r="B9" s="46">
        <f t="shared" ca="1" si="0"/>
        <v>42887</v>
      </c>
      <c r="C9" s="36">
        <v>20</v>
      </c>
      <c r="D9" s="36">
        <v>285</v>
      </c>
      <c r="E9" s="40" t="s">
        <v>38</v>
      </c>
    </row>
    <row r="10" spans="2:7" ht="32.25" customHeight="1" x14ac:dyDescent="0.2">
      <c r="B10" s="46">
        <f t="shared" ca="1" si="0"/>
        <v>42888</v>
      </c>
      <c r="C10" s="36">
        <v>40</v>
      </c>
      <c r="D10" s="36">
        <v>205</v>
      </c>
      <c r="E10" s="40" t="s">
        <v>41</v>
      </c>
    </row>
    <row r="11" spans="2:7" ht="32.25" customHeight="1" x14ac:dyDescent="0.2">
      <c r="B11" s="46">
        <f t="shared" ca="1" si="0"/>
        <v>42889</v>
      </c>
      <c r="C11" s="36">
        <v>30</v>
      </c>
      <c r="D11" s="36">
        <v>335</v>
      </c>
      <c r="E11" s="40" t="s">
        <v>41</v>
      </c>
    </row>
    <row r="12" spans="2:7" ht="32.25" customHeight="1" x14ac:dyDescent="0.2">
      <c r="B12" s="46">
        <f t="shared" ca="1" si="0"/>
        <v>42890</v>
      </c>
      <c r="C12" s="36">
        <v>40</v>
      </c>
      <c r="D12" s="36">
        <v>175</v>
      </c>
      <c r="E12" s="40" t="s">
        <v>41</v>
      </c>
    </row>
    <row r="13" spans="2:7" ht="32.25" customHeight="1" x14ac:dyDescent="0.2">
      <c r="B13" s="46">
        <f t="shared" ca="1" si="0"/>
        <v>42891</v>
      </c>
      <c r="C13" s="36">
        <v>45</v>
      </c>
      <c r="D13" s="36">
        <v>325</v>
      </c>
      <c r="E13" s="40" t="s">
        <v>38</v>
      </c>
    </row>
    <row r="14" spans="2:7" ht="32.25" customHeight="1" x14ac:dyDescent="0.2">
      <c r="B14" s="46">
        <f t="shared" ca="1" si="0"/>
        <v>42892</v>
      </c>
      <c r="C14" s="36">
        <v>40</v>
      </c>
      <c r="D14" s="36">
        <v>270</v>
      </c>
      <c r="E14" s="40" t="s">
        <v>41</v>
      </c>
    </row>
    <row r="15" spans="2:7" ht="32.25" customHeight="1" x14ac:dyDescent="0.2">
      <c r="B15" s="46">
        <f t="shared" ca="1" si="0"/>
        <v>42893</v>
      </c>
      <c r="C15" s="36">
        <v>20</v>
      </c>
      <c r="D15" s="36">
        <v>295</v>
      </c>
      <c r="E15" s="40" t="s">
        <v>38</v>
      </c>
    </row>
    <row r="16" spans="2:7" ht="32.25" customHeight="1" x14ac:dyDescent="0.2">
      <c r="B16" s="46">
        <f t="shared" ca="1" si="0"/>
        <v>42894</v>
      </c>
      <c r="C16" s="36">
        <v>45</v>
      </c>
      <c r="D16" s="36">
        <v>350</v>
      </c>
      <c r="E16" s="40" t="s">
        <v>41</v>
      </c>
    </row>
    <row r="17" spans="2:5" ht="32.25" customHeight="1" x14ac:dyDescent="0.2">
      <c r="B17" s="46">
        <f t="shared" ca="1" si="0"/>
        <v>42895</v>
      </c>
      <c r="C17" s="36">
        <v>35</v>
      </c>
      <c r="D17" s="36">
        <v>320</v>
      </c>
      <c r="E17" s="40" t="s">
        <v>41</v>
      </c>
    </row>
    <row r="18" spans="2:5" ht="32.25" customHeight="1" x14ac:dyDescent="0.2">
      <c r="B18" s="46">
        <f t="shared" ca="1" si="0"/>
        <v>42896</v>
      </c>
      <c r="C18" s="36">
        <v>40</v>
      </c>
      <c r="D18" s="36">
        <v>290</v>
      </c>
      <c r="E18" s="40" t="s">
        <v>41</v>
      </c>
    </row>
    <row r="19" spans="2:5" ht="32.25" customHeight="1" x14ac:dyDescent="0.2">
      <c r="B19" s="46">
        <f ca="1">B18+1</f>
        <v>42897</v>
      </c>
      <c r="C19" s="36">
        <v>25</v>
      </c>
      <c r="D19" s="36">
        <v>265</v>
      </c>
      <c r="E19" s="40" t="s">
        <v>38</v>
      </c>
    </row>
    <row r="20" spans="2:5" ht="32.25" customHeight="1" x14ac:dyDescent="0.2">
      <c r="B20" s="46">
        <f t="shared" ca="1" si="0"/>
        <v>42898</v>
      </c>
      <c r="C20" s="36">
        <v>20</v>
      </c>
      <c r="D20" s="36">
        <v>195</v>
      </c>
      <c r="E20" s="40" t="s">
        <v>41</v>
      </c>
    </row>
  </sheetData>
  <dataValidations count="9">
    <dataValidation allowBlank="1" showInputMessage="1" showErrorMessage="1" prompt="Pratite vežbanja pomoću ovog radnog lista. Informacije o vežbanju unesite u tabelu „Vežbanje“. Informacije za poslednje dve sedmice prikazuju se na grafikonu „Analiza vežbanja“ u radnom listu „Ciljevi“" sqref="A1"/>
    <dataValidation allowBlank="1" showInputMessage="1" showErrorMessage="1" prompt="Naslov ovog radnog lista nalazi se u ovoj ćeliji. Izaberite ćeliju F1 da biste otišli na radni list „Dijeta“, a ćeliju G1 da biste otišli na radni list „Ciljevi“" sqref="B1"/>
    <dataValidation allowBlank="1" showInputMessage="1" showErrorMessage="1" prompt="Podnaslov ovog radnog lista nalazi se u ovoj ćeliji. Informacije o vežbanju unesite u dolenavedenu tabelu" sqref="B2"/>
    <dataValidation allowBlank="1" showInputMessage="1" showErrorMessage="1" prompt="Veza navigacije ka radnom listu „Dijeta“" sqref="F1"/>
    <dataValidation allowBlank="1" showInputMessage="1" showErrorMessage="1" prompt="Veza navigacije ka radnom listu „Ciljevi“" sqref="G1"/>
    <dataValidation allowBlank="1" showInputMessage="1" showErrorMessage="1" prompt="Datum unesite u ovu kolonu ispod ovog zaglavlja. Koristite filtere zaglavlja da biste pronašli određeni unos " sqref="B3"/>
    <dataValidation allowBlank="1" showInputMessage="1" showErrorMessage="1" prompt="Trajanje u minutima unesite u ovu kolonu ispod ovog zaglavlja" sqref="C3"/>
    <dataValidation allowBlank="1" showInputMessage="1" showErrorMessage="1" prompt="Potrošene kalorije unesite u ovu kolonu ispod ovog zaglavlja" sqref="D3"/>
    <dataValidation allowBlank="1" showInputMessage="1" showErrorMessage="1" prompt="Beleške unesite u ovu kolonu ispod ovog zaglavlja" sqref="E3"/>
  </dataValidations>
  <hyperlinks>
    <hyperlink ref="F1" location="DIET!A1" tooltip="Izaberite da biste prikazali radni list „Dijeta“" display="Dijeta"/>
    <hyperlink ref="G1" location="GOALS!A1" tooltip="Izaberite da biste prikazali radni list „Ciljevi“" display="Ciljevi"/>
  </hyperlinks>
  <printOptions horizontalCentered="1"/>
  <pageMargins left="0.4" right="0.4" top="0.4" bottom="0.4" header="0.3" footer="0.3"/>
  <pageSetup paperSize="9" orientation="portrait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B2:L54"/>
  <sheetViews>
    <sheetView showGridLines="0" workbookViewId="0"/>
  </sheetViews>
  <sheetFormatPr defaultRowHeight="14.25" x14ac:dyDescent="0.2"/>
  <cols>
    <col min="1" max="1" width="1.625" style="4" customWidth="1"/>
    <col min="2" max="2" width="21.5" style="4" customWidth="1"/>
    <col min="3" max="3" width="2.875" style="4" customWidth="1"/>
    <col min="4" max="4" width="8.625" style="4" customWidth="1"/>
    <col min="5" max="5" width="4.625" style="4" customWidth="1"/>
    <col min="6" max="6" width="16.125" style="4" customWidth="1"/>
    <col min="7" max="7" width="23.375" style="4" customWidth="1"/>
    <col min="8" max="8" width="18.125" style="4" customWidth="1"/>
    <col min="9" max="9" width="10.375" style="4" customWidth="1"/>
    <col min="10" max="10" width="4.875" style="4" customWidth="1"/>
    <col min="11" max="16384" width="9" style="4"/>
  </cols>
  <sheetData>
    <row r="2" spans="2:10" ht="27" x14ac:dyDescent="0.5">
      <c r="B2" s="45" t="s">
        <v>42</v>
      </c>
      <c r="C2" s="45"/>
      <c r="D2" s="45"/>
      <c r="E2" s="45"/>
      <c r="F2" s="45"/>
      <c r="G2" s="45"/>
      <c r="H2" s="45"/>
      <c r="I2" s="45"/>
      <c r="J2" s="45"/>
    </row>
    <row r="4" spans="2:10" ht="15" x14ac:dyDescent="0.2">
      <c r="B4" s="9" t="s">
        <v>43</v>
      </c>
      <c r="C4" s="9">
        <f>ROW(Dijeta[[#Headers],[DATUM]])+1</f>
        <v>4</v>
      </c>
      <c r="D4" s="5" t="s">
        <v>14</v>
      </c>
      <c r="E4" s="5" t="s">
        <v>47</v>
      </c>
      <c r="F4" s="5" t="s">
        <v>26</v>
      </c>
      <c r="G4" s="5" t="s">
        <v>25</v>
      </c>
      <c r="H4" s="5" t="s">
        <v>23</v>
      </c>
      <c r="I4" s="5" t="s">
        <v>22</v>
      </c>
      <c r="J4" s="5" t="s">
        <v>48</v>
      </c>
    </row>
    <row r="5" spans="2:10" x14ac:dyDescent="0.2">
      <c r="B5" s="9" t="s">
        <v>44</v>
      </c>
      <c r="C5" s="10">
        <f ca="1">MATCH(9.99E+307,Dijeta[DATUM])+PočetakRedaDijete-1</f>
        <v>19</v>
      </c>
      <c r="D5" s="6">
        <f ca="1">IFERROR(IF(INDEX(Dijeta[],PoslednjiKrajDijete-PočetakRedaDijete-J5,1)&lt;&gt;"",INDEX(Dijeta[],PoslednjiKrajDijete-PočetakRedaDijete-J5,1),""),"")</f>
        <v>42878</v>
      </c>
      <c r="E5" s="7" t="str">
        <f t="shared" ref="E5:E18" ca="1" si="0">UPPER(TEXT(D5,"DDD"))</f>
        <v>UTO</v>
      </c>
      <c r="F5" s="7">
        <f ca="1">IFERROR((IF(INDEX(Dijeta[],PoslednjiKrajDijete-PočetakRedaDijete-J5,1)&lt;&gt;"",INDEX(Dijeta[],PoslednjiKrajDijete-PočetakRedaDijete-J5,7),NA())),NA())</f>
        <v>3.5</v>
      </c>
      <c r="G5" s="7">
        <f ca="1">IFERROR((IF(INDEX(Dijeta[],PoslednjiKrajDijete-PočetakRedaDijete-J5,1)&lt;&gt;"",INDEX(Dijeta[],PoslednjiKrajDijete-PočetakRedaDijete-J5,6),NA())),NA())</f>
        <v>18</v>
      </c>
      <c r="H5" s="7">
        <f ca="1">IFERROR((IF(INDEX(Dijeta[],PoslednjiKrajDijete-PočetakRedaDijete-J5,1)&lt;&gt;"",INDEX(Dijeta[],PoslednjiKrajDijete-PočetakRedaDijete-J5,5),NA())),NA())</f>
        <v>46</v>
      </c>
      <c r="I5" s="7">
        <f ca="1">IFERROR((IF(INDEX(Dijeta[],PoslednjiKrajDijete-PočetakRedaDijete-J5,1)&lt;&gt;"",INDEX(Dijeta[],PoslednjiKrajDijete-PočetakRedaDijete-J5,4),NA())),NA())</f>
        <v>283</v>
      </c>
      <c r="J5" s="7">
        <v>12</v>
      </c>
    </row>
    <row r="6" spans="2:10" x14ac:dyDescent="0.2">
      <c r="B6" s="3"/>
      <c r="C6" s="3"/>
      <c r="D6" s="6">
        <f ca="1">IFERROR(IF(INDEX(Dijeta[],PoslednjiKrajDijete-PočetakRedaDijete-J6,1)&lt;&gt;"",INDEX(Dijeta[],PoslednjiKrajDijete-PočetakRedaDijete-J6,1),""),"")</f>
        <v>42878</v>
      </c>
      <c r="E6" s="7" t="str">
        <f t="shared" ca="1" si="0"/>
        <v>UTO</v>
      </c>
      <c r="F6" s="7">
        <f ca="1">IFERROR((IF(INDEX(Dijeta[],PoslednjiKrajDijete-PočetakRedaDijete-J6,1)&lt;&gt;"",INDEX(Dijeta[],PoslednjiKrajDijete-PočetakRedaDijete-J6,7),NA())),NA())</f>
        <v>25</v>
      </c>
      <c r="G6" s="7">
        <f ca="1">IFERROR((IF(INDEX(Dijeta[],PoslednjiKrajDijete-PočetakRedaDijete-J6,1)&lt;&gt;"",INDEX(Dijeta[],PoslednjiKrajDijete-PočetakRedaDijete-J6,6),NA())),NA())</f>
        <v>35</v>
      </c>
      <c r="H6" s="7">
        <f ca="1">IFERROR((IF(INDEX(Dijeta[],PoslednjiKrajDijete-PočetakRedaDijete-J6,1)&lt;&gt;"",INDEX(Dijeta[],PoslednjiKrajDijete-PočetakRedaDijete-J6,5),NA())),NA())</f>
        <v>42</v>
      </c>
      <c r="I6" s="7">
        <f ca="1">IFERROR((IF(INDEX(Dijeta[],PoslednjiKrajDijete-PočetakRedaDijete-J6,1)&lt;&gt;"",INDEX(Dijeta[],PoslednjiKrajDijete-PočetakRedaDijete-J6,4),NA())),NA())</f>
        <v>500</v>
      </c>
      <c r="J6" s="7">
        <v>11</v>
      </c>
    </row>
    <row r="7" spans="2:10" x14ac:dyDescent="0.2">
      <c r="B7" s="3"/>
      <c r="C7" s="3"/>
      <c r="D7" s="6">
        <f ca="1">IFERROR(IF(INDEX(Dijeta[],PoslednjiKrajDijete-PočetakRedaDijete-J7,1)&lt;&gt;"",INDEX(Dijeta[],PoslednjiKrajDijete-PočetakRedaDijete-J7,1),""),"")</f>
        <v>42879</v>
      </c>
      <c r="E7" s="7" t="str">
        <f t="shared" ca="1" si="0"/>
        <v>SRE</v>
      </c>
      <c r="F7" s="7">
        <f ca="1">IFERROR((IF(INDEX(Dijeta[],PoslednjiKrajDijete-PočetakRedaDijete-J7,1)&lt;&gt;"",INDEX(Dijeta[],PoslednjiKrajDijete-PočetakRedaDijete-J7,7),NA())),NA())</f>
        <v>0</v>
      </c>
      <c r="G7" s="7">
        <f ca="1">IFERROR((IF(INDEX(Dijeta[],PoslednjiKrajDijete-PočetakRedaDijete-J7,1)&lt;&gt;"",INDEX(Dijeta[],PoslednjiKrajDijete-PočetakRedaDijete-J7,6),NA())),NA())</f>
        <v>0</v>
      </c>
      <c r="H7" s="7">
        <f ca="1">IFERROR((IF(INDEX(Dijeta[],PoslednjiKrajDijete-PočetakRedaDijete-J7,1)&lt;&gt;"",INDEX(Dijeta[],PoslednjiKrajDijete-PočetakRedaDijete-J7,5),NA())),NA())</f>
        <v>0</v>
      </c>
      <c r="I7" s="7">
        <f ca="1">IFERROR((IF(INDEX(Dijeta[],PoslednjiKrajDijete-PočetakRedaDijete-J7,1)&lt;&gt;"",INDEX(Dijeta[],PoslednjiKrajDijete-PočetakRedaDijete-J7,4),NA())),NA())</f>
        <v>1</v>
      </c>
      <c r="J7" s="7">
        <v>10</v>
      </c>
    </row>
    <row r="8" spans="2:10" x14ac:dyDescent="0.2">
      <c r="B8" s="3"/>
      <c r="C8" s="3"/>
      <c r="D8" s="6">
        <f ca="1">IFERROR(IF(INDEX(Dijeta[],PoslednjiKrajDijete-PočetakRedaDijete-J8,1)&lt;&gt;"",INDEX(Dijeta[],PoslednjiKrajDijete-PočetakRedaDijete-J8,1),""),"")</f>
        <v>42879</v>
      </c>
      <c r="E8" s="7" t="str">
        <f t="shared" ca="1" si="0"/>
        <v>SRE</v>
      </c>
      <c r="F8" s="7">
        <f ca="1">IFERROR((IF(INDEX(Dijeta[],PoslednjiKrajDijete-PočetakRedaDijete-J8,1)&lt;&gt;"",INDEX(Dijeta[],PoslednjiKrajDijete-PočetakRedaDijete-J8,7),NA())),NA())</f>
        <v>10</v>
      </c>
      <c r="G8" s="7">
        <f ca="1">IFERROR((IF(INDEX(Dijeta[],PoslednjiKrajDijete-PočetakRedaDijete-J8,1)&lt;&gt;"",INDEX(Dijeta[],PoslednjiKrajDijete-PočetakRedaDijete-J8,6),NA())),NA())</f>
        <v>2</v>
      </c>
      <c r="H8" s="7">
        <f ca="1">IFERROR((IF(INDEX(Dijeta[],PoslednjiKrajDijete-PočetakRedaDijete-J8,1)&lt;&gt;"",INDEX(Dijeta[],PoslednjiKrajDijete-PočetakRedaDijete-J8,5),NA())),NA())</f>
        <v>10</v>
      </c>
      <c r="I8" s="7">
        <f ca="1">IFERROR((IF(INDEX(Dijeta[],PoslednjiKrajDijete-PočetakRedaDijete-J8,1)&lt;&gt;"",INDEX(Dijeta[],PoslednjiKrajDijete-PočetakRedaDijete-J8,4),NA())),NA())</f>
        <v>10</v>
      </c>
      <c r="J8" s="7">
        <v>9</v>
      </c>
    </row>
    <row r="9" spans="2:10" x14ac:dyDescent="0.2">
      <c r="B9" s="3"/>
      <c r="C9" s="3"/>
      <c r="D9" s="6">
        <f ca="1">IFERROR(IF(INDEX(Dijeta[],PoslednjiKrajDijete-PočetakRedaDijete-J9,1)&lt;&gt;"",INDEX(Dijeta[],PoslednjiKrajDijete-PočetakRedaDijete-J9,1),""),"")</f>
        <v>42879</v>
      </c>
      <c r="E9" s="7" t="str">
        <f t="shared" ca="1" si="0"/>
        <v>SRE</v>
      </c>
      <c r="F9" s="7">
        <f ca="1">IFERROR((IF(INDEX(Dijeta[],PoslednjiKrajDijete-PočetakRedaDijete-J9,1)&lt;&gt;"",INDEX(Dijeta[],PoslednjiKrajDijete-PočetakRedaDijete-J9,7),NA())),NA())</f>
        <v>8</v>
      </c>
      <c r="G9" s="7">
        <f ca="1">IFERROR((IF(INDEX(Dijeta[],PoslednjiKrajDijete-PočetakRedaDijete-J9,1)&lt;&gt;"",INDEX(Dijeta[],PoslednjiKrajDijete-PočetakRedaDijete-J9,6),NA())),NA())</f>
        <v>3</v>
      </c>
      <c r="H9" s="7">
        <f ca="1">IFERROR((IF(INDEX(Dijeta[],PoslednjiKrajDijete-PočetakRedaDijete-J9,1)&lt;&gt;"",INDEX(Dijeta[],PoslednjiKrajDijete-PočetakRedaDijete-J9,5),NA())),NA())</f>
        <v>26</v>
      </c>
      <c r="I9" s="7">
        <f ca="1">IFERROR((IF(INDEX(Dijeta[],PoslednjiKrajDijete-PočetakRedaDijete-J9,1)&lt;&gt;"",INDEX(Dijeta[],PoslednjiKrajDijete-PočetakRedaDijete-J9,4),NA())),NA())</f>
        <v>189</v>
      </c>
      <c r="J9" s="7">
        <v>8</v>
      </c>
    </row>
    <row r="10" spans="2:10" x14ac:dyDescent="0.2">
      <c r="B10" s="3"/>
      <c r="C10" s="3"/>
      <c r="D10" s="6">
        <f ca="1">IFERROR(IF(INDEX(Dijeta[],PoslednjiKrajDijete-PočetakRedaDijete-J10,1)&lt;&gt;"",INDEX(Dijeta[],PoslednjiKrajDijete-PočetakRedaDijete-J10,1),""),"")</f>
        <v>42879</v>
      </c>
      <c r="E10" s="7" t="str">
        <f t="shared" ca="1" si="0"/>
        <v>SRE</v>
      </c>
      <c r="F10" s="7">
        <f ca="1">IFERROR((IF(INDEX(Dijeta[],PoslednjiKrajDijete-PočetakRedaDijete-J10,1)&lt;&gt;"",INDEX(Dijeta[],PoslednjiKrajDijete-PočetakRedaDijete-J10,7),NA())),NA())</f>
        <v>21</v>
      </c>
      <c r="G10" s="7">
        <f ca="1">IFERROR((IF(INDEX(Dijeta[],PoslednjiKrajDijete-PočetakRedaDijete-J10,1)&lt;&gt;"",INDEX(Dijeta[],PoslednjiKrajDijete-PočetakRedaDijete-J10,6),NA())),NA())</f>
        <v>13.5</v>
      </c>
      <c r="H10" s="7">
        <f ca="1">IFERROR((IF(INDEX(Dijeta[],PoslednjiKrajDijete-PočetakRedaDijete-J10,1)&lt;&gt;"",INDEX(Dijeta[],PoslednjiKrajDijete-PočetakRedaDijete-J10,5),NA())),NA())</f>
        <v>62</v>
      </c>
      <c r="I10" s="7">
        <f ca="1">IFERROR((IF(INDEX(Dijeta[],PoslednjiKrajDijete-PočetakRedaDijete-J10,1)&lt;&gt;"",INDEX(Dijeta[],PoslednjiKrajDijete-PočetakRedaDijete-J10,4),NA())),NA())</f>
        <v>477</v>
      </c>
      <c r="J10" s="7">
        <v>7</v>
      </c>
    </row>
    <row r="11" spans="2:10" x14ac:dyDescent="0.2">
      <c r="B11" s="3"/>
      <c r="C11" s="3"/>
      <c r="D11" s="6">
        <f ca="1">IFERROR(IF(INDEX(Dijeta[],PoslednjiKrajDijete-PočetakRedaDijete-J11,1)&lt;&gt;"",INDEX(Dijeta[],PoslednjiKrajDijete-PočetakRedaDijete-J11,1),""),"")</f>
        <v>42880</v>
      </c>
      <c r="E11" s="7" t="str">
        <f t="shared" ca="1" si="0"/>
        <v>ČET</v>
      </c>
      <c r="F11" s="7">
        <f ca="1">IFERROR((IF(INDEX(Dijeta[],PoslednjiKrajDijete-PočetakRedaDijete-J11,1)&lt;&gt;"",INDEX(Dijeta[],PoslednjiKrajDijete-PočetakRedaDijete-J11,7),NA())),NA())</f>
        <v>0</v>
      </c>
      <c r="G11" s="7">
        <f ca="1">IFERROR((IF(INDEX(Dijeta[],PoslednjiKrajDijete-PočetakRedaDijete-J11,1)&lt;&gt;"",INDEX(Dijeta[],PoslednjiKrajDijete-PočetakRedaDijete-J11,6),NA())),NA())</f>
        <v>0</v>
      </c>
      <c r="H11" s="7">
        <f ca="1">IFERROR((IF(INDEX(Dijeta[],PoslednjiKrajDijete-PočetakRedaDijete-J11,1)&lt;&gt;"",INDEX(Dijeta[],PoslednjiKrajDijete-PočetakRedaDijete-J11,5),NA())),NA())</f>
        <v>0</v>
      </c>
      <c r="I11" s="7">
        <f ca="1">IFERROR((IF(INDEX(Dijeta[],PoslednjiKrajDijete-PočetakRedaDijete-J11,1)&lt;&gt;"",INDEX(Dijeta[],PoslednjiKrajDijete-PočetakRedaDijete-J11,4),NA())),NA())</f>
        <v>1</v>
      </c>
      <c r="J11" s="7">
        <v>6</v>
      </c>
    </row>
    <row r="12" spans="2:10" x14ac:dyDescent="0.2">
      <c r="B12" s="3"/>
      <c r="C12" s="3"/>
      <c r="D12" s="6">
        <f ca="1">IFERROR(IF(INDEX(Dijeta[],PoslednjiKrajDijete-PočetakRedaDijete-J12,1)&lt;&gt;"",INDEX(Dijeta[],PoslednjiKrajDijete-PočetakRedaDijete-J12,1),""),"")</f>
        <v>42880</v>
      </c>
      <c r="E12" s="7" t="str">
        <f t="shared" ca="1" si="0"/>
        <v>ČET</v>
      </c>
      <c r="F12" s="7">
        <f ca="1">IFERROR((IF(INDEX(Dijeta[],PoslednjiKrajDijete-PočetakRedaDijete-J12,1)&lt;&gt;"",INDEX(Dijeta[],PoslednjiKrajDijete-PočetakRedaDijete-J12,7),NA())),NA())</f>
        <v>1.5</v>
      </c>
      <c r="G12" s="7">
        <f ca="1">IFERROR((IF(INDEX(Dijeta[],PoslednjiKrajDijete-PočetakRedaDijete-J12,1)&lt;&gt;"",INDEX(Dijeta[],PoslednjiKrajDijete-PočetakRedaDijete-J12,6),NA())),NA())</f>
        <v>10</v>
      </c>
      <c r="H12" s="7">
        <f ca="1">IFERROR((IF(INDEX(Dijeta[],PoslednjiKrajDijete-PočetakRedaDijete-J12,1)&lt;&gt;"",INDEX(Dijeta[],PoslednjiKrajDijete-PočetakRedaDijete-J12,5),NA())),NA())</f>
        <v>48</v>
      </c>
      <c r="I12" s="7">
        <f ca="1">IFERROR((IF(INDEX(Dijeta[],PoslednjiKrajDijete-PočetakRedaDijete-J12,1)&lt;&gt;"",INDEX(Dijeta[],PoslednjiKrajDijete-PočetakRedaDijete-J12,4),NA())),NA())</f>
        <v>245</v>
      </c>
      <c r="J12" s="7">
        <v>5</v>
      </c>
    </row>
    <row r="13" spans="2:10" x14ac:dyDescent="0.2">
      <c r="B13" s="3"/>
      <c r="C13" s="3"/>
      <c r="D13" s="6">
        <f ca="1">IFERROR(IF(INDEX(Dijeta[],PoslednjiKrajDijete-PočetakRedaDijete-J13,1)&lt;&gt;"",INDEX(Dijeta[],PoslednjiKrajDijete-PočetakRedaDijete-J13,1),""),"")</f>
        <v>42880</v>
      </c>
      <c r="E13" s="7" t="str">
        <f t="shared" ca="1" si="0"/>
        <v>ČET</v>
      </c>
      <c r="F13" s="7">
        <f ca="1">IFERROR((IF(INDEX(Dijeta[],PoslednjiKrajDijete-PočetakRedaDijete-J13,1)&lt;&gt;"",INDEX(Dijeta[],PoslednjiKrajDijete-PočetakRedaDijete-J13,7),NA())),NA())</f>
        <v>5</v>
      </c>
      <c r="G13" s="7">
        <f ca="1">IFERROR((IF(INDEX(Dijeta[],PoslednjiKrajDijete-PočetakRedaDijete-J13,1)&lt;&gt;"",INDEX(Dijeta[],PoslednjiKrajDijete-PočetakRedaDijete-J13,6),NA())),NA())</f>
        <v>43</v>
      </c>
      <c r="H13" s="7">
        <f ca="1">IFERROR((IF(INDEX(Dijeta[],PoslednjiKrajDijete-PočetakRedaDijete-J13,1)&lt;&gt;"",INDEX(Dijeta[],PoslednjiKrajDijete-PočetakRedaDijete-J13,5),NA())),NA())</f>
        <v>11</v>
      </c>
      <c r="I13" s="7">
        <f ca="1">IFERROR((IF(INDEX(Dijeta[],PoslednjiKrajDijete-PočetakRedaDijete-J13,1)&lt;&gt;"",INDEX(Dijeta[],PoslednjiKrajDijete-PočetakRedaDijete-J13,4),NA())),NA())</f>
        <v>247</v>
      </c>
      <c r="J13" s="7">
        <v>4</v>
      </c>
    </row>
    <row r="14" spans="2:10" x14ac:dyDescent="0.2">
      <c r="B14" s="3"/>
      <c r="C14" s="3"/>
      <c r="D14" s="6">
        <f ca="1">IFERROR(IF(INDEX(Dijeta[],PoslednjiKrajDijete-PočetakRedaDijete-J14,1)&lt;&gt;"",INDEX(Dijeta[],PoslednjiKrajDijete-PočetakRedaDijete-J14,1),""),"")</f>
        <v>42880</v>
      </c>
      <c r="E14" s="7" t="str">
        <f t="shared" ca="1" si="0"/>
        <v>ČET</v>
      </c>
      <c r="F14" s="7">
        <f ca="1">IFERROR((IF(INDEX(Dijeta[],PoslednjiKrajDijete-PočetakRedaDijete-J14,1)&lt;&gt;"",INDEX(Dijeta[],PoslednjiKrajDijete-PočetakRedaDijete-J14,7),NA())),NA())</f>
        <v>22</v>
      </c>
      <c r="G14" s="7">
        <f ca="1">IFERROR((IF(INDEX(Dijeta[],PoslednjiKrajDijete-PočetakRedaDijete-J14,1)&lt;&gt;"",INDEX(Dijeta[],PoslednjiKrajDijete-PočetakRedaDijete-J14,6),NA())),NA())</f>
        <v>32</v>
      </c>
      <c r="H14" s="7">
        <f ca="1">IFERROR((IF(INDEX(Dijeta[],PoslednjiKrajDijete-PočetakRedaDijete-J14,1)&lt;&gt;"",INDEX(Dijeta[],PoslednjiKrajDijete-PočetakRedaDijete-J14,5),NA())),NA())</f>
        <v>64</v>
      </c>
      <c r="I14" s="7">
        <f ca="1">IFERROR((IF(INDEX(Dijeta[],PoslednjiKrajDijete-PočetakRedaDijete-J14,1)&lt;&gt;"",INDEX(Dijeta[],PoslednjiKrajDijete-PočetakRedaDijete-J14,4),NA())),NA())</f>
        <v>456</v>
      </c>
      <c r="J14" s="7">
        <v>3</v>
      </c>
    </row>
    <row r="15" spans="2:10" x14ac:dyDescent="0.2">
      <c r="B15" s="3"/>
      <c r="C15" s="3"/>
      <c r="D15" s="6">
        <f ca="1">IFERROR(IF(INDEX(Dijeta[],PoslednjiKrajDijete-PočetakRedaDijete-J15,1)&lt;&gt;"",INDEX(Dijeta[],PoslednjiKrajDijete-PočetakRedaDijete-J15,1),""),"")</f>
        <v>42881</v>
      </c>
      <c r="E15" s="7" t="str">
        <f t="shared" ca="1" si="0"/>
        <v>PET</v>
      </c>
      <c r="F15" s="7">
        <f ca="1">IFERROR((IF(INDEX(Dijeta[],PoslednjiKrajDijete-PočetakRedaDijete-J15,1)&lt;&gt;"",INDEX(Dijeta[],PoslednjiKrajDijete-PočetakRedaDijete-J15,7),NA())),NA())</f>
        <v>10</v>
      </c>
      <c r="G15" s="7">
        <f ca="1">IFERROR((IF(INDEX(Dijeta[],PoslednjiKrajDijete-PočetakRedaDijete-J15,1)&lt;&gt;"",INDEX(Dijeta[],PoslednjiKrajDijete-PočetakRedaDijete-J15,6),NA())),NA())</f>
        <v>2</v>
      </c>
      <c r="H15" s="7">
        <f ca="1">IFERROR((IF(INDEX(Dijeta[],PoslednjiKrajDijete-PočetakRedaDijete-J15,1)&lt;&gt;"",INDEX(Dijeta[],PoslednjiKrajDijete-PočetakRedaDijete-J15,5),NA())),NA())</f>
        <v>10</v>
      </c>
      <c r="I15" s="7">
        <f ca="1">IFERROR((IF(INDEX(Dijeta[],PoslednjiKrajDijete-PočetakRedaDijete-J15,1)&lt;&gt;"",INDEX(Dijeta[],PoslednjiKrajDijete-PočetakRedaDijete-J15,4),NA())),NA())</f>
        <v>10</v>
      </c>
      <c r="J15" s="7">
        <v>2</v>
      </c>
    </row>
    <row r="16" spans="2:10" x14ac:dyDescent="0.2">
      <c r="B16" s="3"/>
      <c r="C16" s="3"/>
      <c r="D16" s="6">
        <f ca="1">IFERROR(IF(INDEX(Dijeta[],PoslednjiKrajDijete-PočetakRedaDijete-J16,1)&lt;&gt;"",INDEX(Dijeta[],PoslednjiKrajDijete-PočetakRedaDijete-J16,1),""),"")</f>
        <v>42881</v>
      </c>
      <c r="E16" s="7" t="str">
        <f t="shared" ca="1" si="0"/>
        <v>PET</v>
      </c>
      <c r="F16" s="7">
        <f ca="1">IFERROR((IF(INDEX(Dijeta[],PoslednjiKrajDijete-PočetakRedaDijete-J16,1)&lt;&gt;"",INDEX(Dijeta[],PoslednjiKrajDijete-PočetakRedaDijete-J16,7),NA())),NA())</f>
        <v>5.51</v>
      </c>
      <c r="G16" s="7">
        <f ca="1">IFERROR((IF(INDEX(Dijeta[],PoslednjiKrajDijete-PočetakRedaDijete-J16,1)&lt;&gt;"",INDEX(Dijeta[],PoslednjiKrajDijete-PočetakRedaDijete-J16,6),NA())),NA())</f>
        <v>8.81</v>
      </c>
      <c r="H16" s="7">
        <f ca="1">IFERROR((IF(INDEX(Dijeta[],PoslednjiKrajDijete-PočetakRedaDijete-J16,1)&lt;&gt;"",INDEX(Dijeta[],PoslednjiKrajDijete-PočetakRedaDijete-J16,5),NA())),NA())</f>
        <v>12.36</v>
      </c>
      <c r="I16" s="7">
        <f ca="1">IFERROR((IF(INDEX(Dijeta[],PoslednjiKrajDijete-PočetakRedaDijete-J16,1)&lt;&gt;"",INDEX(Dijeta[],PoslednjiKrajDijete-PočetakRedaDijete-J16,4),NA())),NA())</f>
        <v>135</v>
      </c>
      <c r="J16" s="7">
        <v>1</v>
      </c>
    </row>
    <row r="17" spans="2:12" x14ac:dyDescent="0.2">
      <c r="B17" s="3"/>
      <c r="C17" s="3"/>
      <c r="D17" s="6">
        <f ca="1">IFERROR(IF(INDEX(Dijeta[],PoslednjiKrajDijete-PočetakRedaDijete-J17,1)&lt;&gt;"",INDEX(Dijeta[],PoslednjiKrajDijete-PočetakRedaDijete-J17,1),""),"")</f>
        <v>42881</v>
      </c>
      <c r="E17" s="7" t="str">
        <f t="shared" ca="1" si="0"/>
        <v>PET</v>
      </c>
      <c r="F17" s="7">
        <f ca="1">IFERROR((IF(INDEX(Dijeta[],PoslednjiKrajDijete-PočetakRedaDijete-J17,1)&lt;&gt;"",INDEX(Dijeta[],PoslednjiKrajDijete-PočetakRedaDijete-J17,7),NA())),NA())</f>
        <v>15</v>
      </c>
      <c r="G17" s="7">
        <f ca="1">IFERROR((IF(INDEX(Dijeta[],PoslednjiKrajDijete-PočetakRedaDijete-J17,1)&lt;&gt;"",INDEX(Dijeta[],PoslednjiKrajDijete-PočetakRedaDijete-J17,6),NA())),NA())</f>
        <v>5.43</v>
      </c>
      <c r="H17" s="7">
        <f ca="1">IFERROR((IF(INDEX(Dijeta[],PoslednjiKrajDijete-PočetakRedaDijete-J17,1)&lt;&gt;"",INDEX(Dijeta[],PoslednjiKrajDijete-PočetakRedaDijete-J17,5),NA())),NA())</f>
        <v>7</v>
      </c>
      <c r="I17" s="7">
        <f ca="1">IFERROR((IF(INDEX(Dijeta[],PoslednjiKrajDijete-PočetakRedaDijete-J17,1)&lt;&gt;"",INDEX(Dijeta[],PoslednjiKrajDijete-PočetakRedaDijete-J17,4),NA())),NA())</f>
        <v>184</v>
      </c>
      <c r="J17" s="7">
        <v>0</v>
      </c>
    </row>
    <row r="18" spans="2:12" x14ac:dyDescent="0.2">
      <c r="B18" s="3"/>
      <c r="C18" s="3"/>
      <c r="D18" s="6">
        <f ca="1">IFERROR(IF(INDEX(Dijeta[],PoslednjiKrajDijete-PočetakRedaDijete-J18,1)&lt;&gt;"",INDEX(Dijeta[],PoslednjiKrajDijete-PočetakRedaDijete-J18,1)),"")</f>
        <v>42883</v>
      </c>
      <c r="E18" s="7" t="str">
        <f t="shared" ca="1" si="0"/>
        <v>NED</v>
      </c>
      <c r="F18" s="7">
        <f ca="1">IFERROR((IF(INDEX(Dijeta[],PoslednjiKrajDijete-PočetakRedaDijete-J18,1)&lt;&gt;"",INDEX(Dijeta[],PoslednjiKrajDijete-PočetakRedaDijete-J18,7),NA())),NA())</f>
        <v>21</v>
      </c>
      <c r="G18" s="7">
        <f ca="1">IFERROR((IF(INDEX(Dijeta[],PoslednjiKrajDijete-PočetakRedaDijete-J18,1)&lt;&gt;"",INDEX(Dijeta[],PoslednjiKrajDijete-PočetakRedaDijete-J18,6),NA())),NA())</f>
        <v>13.5</v>
      </c>
      <c r="H18" s="7">
        <f ca="1">IFERROR((IF(INDEX(Dijeta[],PoslednjiKrajDijete-PočetakRedaDijete-J18,1)&lt;&gt;"",INDEX(Dijeta[],PoslednjiKrajDijete-PočetakRedaDijete-J18,5),NA())),NA())</f>
        <v>62</v>
      </c>
      <c r="I18" s="7">
        <f ca="1">IFERROR((IF(INDEX(Dijeta[],PoslednjiKrajDijete-PočetakRedaDijete-J18,1)&lt;&gt;"",INDEX(Dijeta[],PoslednjiKrajDijete-PočetakRedaDijete-J18,4),NA())),NA())</f>
        <v>477</v>
      </c>
      <c r="J18" s="7">
        <v>-1</v>
      </c>
    </row>
    <row r="20" spans="2:12" ht="27" x14ac:dyDescent="0.5">
      <c r="B20" s="45" t="s">
        <v>45</v>
      </c>
      <c r="C20" s="45"/>
      <c r="D20" s="45"/>
      <c r="E20" s="45"/>
      <c r="F20" s="45"/>
      <c r="G20" s="45"/>
      <c r="H20" s="45"/>
      <c r="I20" s="45"/>
      <c r="J20" s="45"/>
    </row>
    <row r="22" spans="2:12" ht="15" x14ac:dyDescent="0.2">
      <c r="B22" s="9" t="s">
        <v>43</v>
      </c>
      <c r="C22" s="9">
        <f>ROW(Vežbanje[[#Headers],[DATUM]])+1</f>
        <v>4</v>
      </c>
      <c r="D22" s="5" t="s">
        <v>14</v>
      </c>
      <c r="E22" s="5" t="s">
        <v>47</v>
      </c>
      <c r="F22" s="5" t="s">
        <v>36</v>
      </c>
      <c r="G22" s="5" t="s">
        <v>37</v>
      </c>
      <c r="H22" s="5" t="s">
        <v>48</v>
      </c>
      <c r="L22" s="14"/>
    </row>
    <row r="23" spans="2:12" x14ac:dyDescent="0.2">
      <c r="B23" s="9" t="s">
        <v>46</v>
      </c>
      <c r="C23" s="10">
        <f ca="1">MATCH(9.99E+307,Vežbanje[DATUM])+PočetakRedaVežbanja-1</f>
        <v>20</v>
      </c>
      <c r="D23" s="8">
        <f ca="1">IFERROR(IF(INDEX(Vežbanje[],KrajPoslednjegVežbanja-PočetakRedaVežbanja-H23,1)&lt;&gt;"",INDEX(Vežbanje[],KrajPoslednjegVežbanja-PočetakRedaVežbanja-H23,1)),"")</f>
        <v>42898</v>
      </c>
      <c r="E23" s="7" t="str">
        <f t="shared" ref="E23:E36" ca="1" si="1">UPPER(TEXT(D23,"DDD"))</f>
        <v>PON</v>
      </c>
      <c r="F23" s="23">
        <f ca="1">IFERROR((IF(INDEX(Vežbanje[],KrajPoslednjegVežbanja-PočetakRedaVežbanja-H23,1)&lt;&gt;"",INDEX(Vežbanje[],KrajPoslednjegVežbanja-PočetakRedaVežbanja-H23,2),0)),0)</f>
        <v>20</v>
      </c>
      <c r="G23" s="23">
        <f ca="1">IFERROR((IF(INDEX(Vežbanje[],KrajPoslednjegVežbanja-PočetakRedaVežbanja-H23,2)&lt;&gt;"",INDEX(Vežbanje[],KrajPoslednjegVežbanja-PočetakRedaVežbanja-H23,3),0)),0)</f>
        <v>195</v>
      </c>
      <c r="H23" s="7">
        <v>-1</v>
      </c>
      <c r="L23" s="14"/>
    </row>
    <row r="24" spans="2:12" x14ac:dyDescent="0.2">
      <c r="B24" s="3"/>
      <c r="C24" s="3"/>
      <c r="D24" s="8">
        <f ca="1">IFERROR(IF(INDEX(Vežbanje[],KrajPoslednjegVežbanja-PočetakRedaVežbanja-H24,1)&lt;&gt;"",INDEX(Vežbanje[],KrajPoslednjegVežbanja-PočetakRedaVežbanja-H24,1)),"")</f>
        <v>42897</v>
      </c>
      <c r="E24" s="7" t="str">
        <f t="shared" ca="1" si="1"/>
        <v>NED</v>
      </c>
      <c r="F24" s="23">
        <f ca="1">IFERROR((IF(INDEX(Vežbanje[],KrajPoslednjegVežbanja-PočetakRedaVežbanja-H24,1)&lt;&gt;"",INDEX(Vežbanje[],KrajPoslednjegVežbanja-PočetakRedaVežbanja-H24,2),0)),0)</f>
        <v>25</v>
      </c>
      <c r="G24" s="23">
        <f ca="1">IFERROR((IF(INDEX(Vežbanje[],KrajPoslednjegVežbanja-PočetakRedaVežbanja-H24,2)&lt;&gt;"",INDEX(Vežbanje[],KrajPoslednjegVežbanja-PočetakRedaVežbanja-H24,3),0)),0)</f>
        <v>265</v>
      </c>
      <c r="H24" s="7">
        <v>0</v>
      </c>
    </row>
    <row r="25" spans="2:12" x14ac:dyDescent="0.2">
      <c r="B25" s="3"/>
      <c r="C25" s="3"/>
      <c r="D25" s="8">
        <f ca="1">IFERROR(IF(INDEX(Vežbanje[],KrajPoslednjegVežbanja-PočetakRedaVežbanja-H25,1)&lt;&gt;"",INDEX(Vežbanje[],KrajPoslednjegVežbanja-PočetakRedaVežbanja-H25,1)),"")</f>
        <v>42896</v>
      </c>
      <c r="E25" s="7" t="str">
        <f t="shared" ca="1" si="1"/>
        <v>SUB</v>
      </c>
      <c r="F25" s="23">
        <f ca="1">IFERROR((IF(INDEX(Vežbanje[],KrajPoslednjegVežbanja-PočetakRedaVežbanja-H25,1)&lt;&gt;"",INDEX(Vežbanje[],KrajPoslednjegVežbanja-PočetakRedaVežbanja-H25,2),0)),0)</f>
        <v>40</v>
      </c>
      <c r="G25" s="23">
        <f ca="1">IFERROR((IF(INDEX(Vežbanje[],KrajPoslednjegVežbanja-PočetakRedaVežbanja-H25,2)&lt;&gt;"",INDEX(Vežbanje[],KrajPoslednjegVežbanja-PočetakRedaVežbanja-H25,3),0)),0)</f>
        <v>290</v>
      </c>
      <c r="H25" s="7">
        <v>1</v>
      </c>
    </row>
    <row r="26" spans="2:12" x14ac:dyDescent="0.2">
      <c r="B26" s="3"/>
      <c r="C26" s="3"/>
      <c r="D26" s="8">
        <f ca="1">IFERROR(IF(INDEX(Vežbanje[],KrajPoslednjegVežbanja-PočetakRedaVežbanja-H26,1)&lt;&gt;"",INDEX(Vežbanje[],KrajPoslednjegVežbanja-PočetakRedaVežbanja-H26,1)),"")</f>
        <v>42895</v>
      </c>
      <c r="E26" s="7" t="str">
        <f t="shared" ca="1" si="1"/>
        <v>PET</v>
      </c>
      <c r="F26" s="23">
        <f ca="1">IFERROR((IF(INDEX(Vežbanje[],KrajPoslednjegVežbanja-PočetakRedaVežbanja-H26,1)&lt;&gt;"",INDEX(Vežbanje[],KrajPoslednjegVežbanja-PočetakRedaVežbanja-H26,2),0)),0)</f>
        <v>35</v>
      </c>
      <c r="G26" s="23">
        <f ca="1">IFERROR((IF(INDEX(Vežbanje[],KrajPoslednjegVežbanja-PočetakRedaVežbanja-H26,2)&lt;&gt;"",INDEX(Vežbanje[],KrajPoslednjegVežbanja-PočetakRedaVežbanja-H26,3),0)),0)</f>
        <v>320</v>
      </c>
      <c r="H26" s="7">
        <v>2</v>
      </c>
    </row>
    <row r="27" spans="2:12" x14ac:dyDescent="0.2">
      <c r="B27" s="3"/>
      <c r="C27" s="3"/>
      <c r="D27" s="8">
        <f ca="1">IFERROR(IF(INDEX(Vežbanje[],KrajPoslednjegVežbanja-PočetakRedaVežbanja-H27,1)&lt;&gt;"",INDEX(Vežbanje[],KrajPoslednjegVežbanja-PočetakRedaVežbanja-H27,1)),"")</f>
        <v>42894</v>
      </c>
      <c r="E27" s="7" t="str">
        <f t="shared" ca="1" si="1"/>
        <v>ČET</v>
      </c>
      <c r="F27" s="23">
        <f ca="1">IFERROR((IF(INDEX(Vežbanje[],KrajPoslednjegVežbanja-PočetakRedaVežbanja-H27,1)&lt;&gt;"",INDEX(Vežbanje[],KrajPoslednjegVežbanja-PočetakRedaVežbanja-H27,2),0)),0)</f>
        <v>45</v>
      </c>
      <c r="G27" s="23">
        <f ca="1">IFERROR((IF(INDEX(Vežbanje[],KrajPoslednjegVežbanja-PočetakRedaVežbanja-H27,2)&lt;&gt;"",INDEX(Vežbanje[],KrajPoslednjegVežbanja-PočetakRedaVežbanja-H27,3),0)),0)</f>
        <v>350</v>
      </c>
      <c r="H27" s="7">
        <v>3</v>
      </c>
    </row>
    <row r="28" spans="2:12" x14ac:dyDescent="0.2">
      <c r="B28" s="3"/>
      <c r="C28" s="3"/>
      <c r="D28" s="8">
        <f ca="1">IFERROR(IF(INDEX(Vežbanje[],KrajPoslednjegVežbanja-PočetakRedaVežbanja-H28,1)&lt;&gt;"",INDEX(Vežbanje[],KrajPoslednjegVežbanja-PočetakRedaVežbanja-H28,1)),"")</f>
        <v>42893</v>
      </c>
      <c r="E28" s="7" t="str">
        <f t="shared" ca="1" si="1"/>
        <v>SRE</v>
      </c>
      <c r="F28" s="23">
        <f ca="1">IFERROR((IF(INDEX(Vežbanje[],KrajPoslednjegVežbanja-PočetakRedaVežbanja-H28,1)&lt;&gt;"",INDEX(Vežbanje[],KrajPoslednjegVežbanja-PočetakRedaVežbanja-H28,2),0)),0)</f>
        <v>20</v>
      </c>
      <c r="G28" s="23">
        <f ca="1">IFERROR((IF(INDEX(Vežbanje[],KrajPoslednjegVežbanja-PočetakRedaVežbanja-H28,2)&lt;&gt;"",INDEX(Vežbanje[],KrajPoslednjegVežbanja-PočetakRedaVežbanja-H28,3),0)),0)</f>
        <v>295</v>
      </c>
      <c r="H28" s="7">
        <v>4</v>
      </c>
    </row>
    <row r="29" spans="2:12" x14ac:dyDescent="0.2">
      <c r="B29" s="3"/>
      <c r="C29" s="3"/>
      <c r="D29" s="8">
        <f ca="1">IFERROR(IF(INDEX(Vežbanje[],KrajPoslednjegVežbanja-PočetakRedaVežbanja-H29,1)&lt;&gt;"",INDEX(Vežbanje[],KrajPoslednjegVežbanja-PočetakRedaVežbanja-H29,1)),"")</f>
        <v>42892</v>
      </c>
      <c r="E29" s="7" t="str">
        <f t="shared" ca="1" si="1"/>
        <v>UTO</v>
      </c>
      <c r="F29" s="23">
        <f ca="1">IFERROR((IF(INDEX(Vežbanje[],KrajPoslednjegVežbanja-PočetakRedaVežbanja-H29,1)&lt;&gt;"",INDEX(Vežbanje[],KrajPoslednjegVežbanja-PočetakRedaVežbanja-H29,2),0)),0)</f>
        <v>40</v>
      </c>
      <c r="G29" s="23">
        <f ca="1">IFERROR((IF(INDEX(Vežbanje[],KrajPoslednjegVežbanja-PočetakRedaVežbanja-H29,2)&lt;&gt;"",INDEX(Vežbanje[],KrajPoslednjegVežbanja-PočetakRedaVežbanja-H29,3),0)),0)</f>
        <v>270</v>
      </c>
      <c r="H29" s="7">
        <v>5</v>
      </c>
    </row>
    <row r="30" spans="2:12" x14ac:dyDescent="0.2">
      <c r="B30" s="3"/>
      <c r="C30" s="3"/>
      <c r="D30" s="8">
        <f ca="1">IFERROR(IF(INDEX(Vežbanje[],KrajPoslednjegVežbanja-PočetakRedaVežbanja-H30,1)&lt;&gt;"",INDEX(Vežbanje[],KrajPoslednjegVežbanja-PočetakRedaVežbanja-H30,1)),"")</f>
        <v>42891</v>
      </c>
      <c r="E30" s="7" t="str">
        <f t="shared" ca="1" si="1"/>
        <v>PON</v>
      </c>
      <c r="F30" s="23">
        <f ca="1">IFERROR((IF(INDEX(Vežbanje[],KrajPoslednjegVežbanja-PočetakRedaVežbanja-H30,1)&lt;&gt;"",INDEX(Vežbanje[],KrajPoslednjegVežbanja-PočetakRedaVežbanja-H30,2),0)),0)</f>
        <v>45</v>
      </c>
      <c r="G30" s="23">
        <f ca="1">IFERROR((IF(INDEX(Vežbanje[],KrajPoslednjegVežbanja-PočetakRedaVežbanja-H30,2)&lt;&gt;"",INDEX(Vežbanje[],KrajPoslednjegVežbanja-PočetakRedaVežbanja-H30,3),0)),0)</f>
        <v>325</v>
      </c>
      <c r="H30" s="7">
        <v>6</v>
      </c>
    </row>
    <row r="31" spans="2:12" x14ac:dyDescent="0.2">
      <c r="B31" s="3"/>
      <c r="C31" s="3"/>
      <c r="D31" s="8">
        <f ca="1">IFERROR(IF(INDEX(Vežbanje[],KrajPoslednjegVežbanja-PočetakRedaVežbanja-H31,1)&lt;&gt;"",INDEX(Vežbanje[],KrajPoslednjegVežbanja-PočetakRedaVežbanja-H31,1)),"")</f>
        <v>42890</v>
      </c>
      <c r="E31" s="7" t="str">
        <f t="shared" ca="1" si="1"/>
        <v>NED</v>
      </c>
      <c r="F31" s="23">
        <f ca="1">IFERROR((IF(INDEX(Vežbanje[],KrajPoslednjegVežbanja-PočetakRedaVežbanja-H31,1)&lt;&gt;"",INDEX(Vežbanje[],KrajPoslednjegVežbanja-PočetakRedaVežbanja-H31,2),0)),0)</f>
        <v>40</v>
      </c>
      <c r="G31" s="23">
        <f ca="1">IFERROR((IF(INDEX(Vežbanje[],KrajPoslednjegVežbanja-PočetakRedaVežbanja-H31,2)&lt;&gt;"",INDEX(Vežbanje[],KrajPoslednjegVežbanja-PočetakRedaVežbanja-H31,3),0)),0)</f>
        <v>175</v>
      </c>
      <c r="H31" s="7">
        <v>7</v>
      </c>
    </row>
    <row r="32" spans="2:12" x14ac:dyDescent="0.2">
      <c r="B32" s="3"/>
      <c r="C32" s="3"/>
      <c r="D32" s="8">
        <f ca="1">IFERROR(IF(INDEX(Vežbanje[],KrajPoslednjegVežbanja-PočetakRedaVežbanja-H32,1)&lt;&gt;"",INDEX(Vežbanje[],KrajPoslednjegVežbanja-PočetakRedaVežbanja-H32,1)),"")</f>
        <v>42889</v>
      </c>
      <c r="E32" s="7" t="str">
        <f t="shared" ca="1" si="1"/>
        <v>SUB</v>
      </c>
      <c r="F32" s="23">
        <f ca="1">IFERROR((IF(INDEX(Vežbanje[],KrajPoslednjegVežbanja-PočetakRedaVežbanja-H32,1)&lt;&gt;"",INDEX(Vežbanje[],KrajPoslednjegVežbanja-PočetakRedaVežbanja-H32,2),0)),0)</f>
        <v>30</v>
      </c>
      <c r="G32" s="23">
        <f ca="1">IFERROR((IF(INDEX(Vežbanje[],KrajPoslednjegVežbanja-PočetakRedaVežbanja-H32,2)&lt;&gt;"",INDEX(Vežbanje[],KrajPoslednjegVežbanja-PočetakRedaVežbanja-H32,3),0)),0)</f>
        <v>335</v>
      </c>
      <c r="H32" s="7">
        <v>8</v>
      </c>
    </row>
    <row r="33" spans="2:8" x14ac:dyDescent="0.2">
      <c r="B33" s="3"/>
      <c r="C33" s="3"/>
      <c r="D33" s="8">
        <f ca="1">IFERROR(IF(INDEX(Vežbanje[],KrajPoslednjegVežbanja-PočetakRedaVežbanja-H33,1)&lt;&gt;"",INDEX(Vežbanje[],KrajPoslednjegVežbanja-PočetakRedaVežbanja-H33,1)),"")</f>
        <v>42888</v>
      </c>
      <c r="E33" s="7" t="str">
        <f t="shared" ca="1" si="1"/>
        <v>PET</v>
      </c>
      <c r="F33" s="23">
        <f ca="1">IFERROR((IF(INDEX(Vežbanje[],KrajPoslednjegVežbanja-PočetakRedaVežbanja-H33,1)&lt;&gt;"",INDEX(Vežbanje[],KrajPoslednjegVežbanja-PočetakRedaVežbanja-H33,2),0)),0)</f>
        <v>40</v>
      </c>
      <c r="G33" s="23">
        <f ca="1">IFERROR((IF(INDEX(Vežbanje[],KrajPoslednjegVežbanja-PočetakRedaVežbanja-H33,2)&lt;&gt;"",INDEX(Vežbanje[],KrajPoslednjegVežbanja-PočetakRedaVežbanja-H33,3),0)),0)</f>
        <v>205</v>
      </c>
      <c r="H33" s="7">
        <v>9</v>
      </c>
    </row>
    <row r="34" spans="2:8" x14ac:dyDescent="0.2">
      <c r="B34" s="3"/>
      <c r="C34" s="3"/>
      <c r="D34" s="8">
        <f ca="1">IFERROR(IF(INDEX(Vežbanje[],KrajPoslednjegVežbanja-PočetakRedaVežbanja-H34,1)&lt;&gt;"",INDEX(Vežbanje[],KrajPoslednjegVežbanja-PočetakRedaVežbanja-H34,1)),"")</f>
        <v>42887</v>
      </c>
      <c r="E34" s="7" t="str">
        <f t="shared" ca="1" si="1"/>
        <v>ČET</v>
      </c>
      <c r="F34" s="23">
        <f ca="1">IFERROR((IF(INDEX(Vežbanje[],KrajPoslednjegVežbanja-PočetakRedaVežbanja-H34,1)&lt;&gt;"",INDEX(Vežbanje[],KrajPoslednjegVežbanja-PočetakRedaVežbanja-H34,2),0)),0)</f>
        <v>20</v>
      </c>
      <c r="G34" s="23">
        <f ca="1">IFERROR((IF(INDEX(Vežbanje[],KrajPoslednjegVežbanja-PočetakRedaVežbanja-H34,2)&lt;&gt;"",INDEX(Vežbanje[],KrajPoslednjegVežbanja-PočetakRedaVežbanja-H34,3),0)),0)</f>
        <v>285</v>
      </c>
      <c r="H34" s="7">
        <v>10</v>
      </c>
    </row>
    <row r="35" spans="2:8" x14ac:dyDescent="0.2">
      <c r="B35" s="3"/>
      <c r="C35" s="3"/>
      <c r="D35" s="8">
        <f ca="1">IFERROR(IF(INDEX(Vežbanje[],KrajPoslednjegVežbanja-PočetakRedaVežbanja-H35,1)&lt;&gt;"",INDEX(Vežbanje[],KrajPoslednjegVežbanja-PočetakRedaVežbanja-H35,1)),"")</f>
        <v>42886</v>
      </c>
      <c r="E35" s="7" t="str">
        <f t="shared" ca="1" si="1"/>
        <v>SRE</v>
      </c>
      <c r="F35" s="23">
        <f ca="1">IFERROR((IF(INDEX(Vežbanje[],KrajPoslednjegVežbanja-PočetakRedaVežbanja-H35,1)&lt;&gt;"",INDEX(Vežbanje[],KrajPoslednjegVežbanja-PočetakRedaVežbanja-H35,2),0)),0)</f>
        <v>25</v>
      </c>
      <c r="G35" s="23">
        <f ca="1">IFERROR((IF(INDEX(Vežbanje[],KrajPoslednjegVežbanja-PočetakRedaVežbanja-H35,2)&lt;&gt;"",INDEX(Vežbanje[],KrajPoslednjegVežbanja-PočetakRedaVežbanja-H35,3),0)),0)</f>
        <v>125</v>
      </c>
      <c r="H35" s="7">
        <v>11</v>
      </c>
    </row>
    <row r="36" spans="2:8" x14ac:dyDescent="0.2">
      <c r="B36" s="3"/>
      <c r="C36" s="3"/>
      <c r="D36" s="8">
        <f ca="1">IFERROR(IF(INDEX(Vežbanje[],KrajPoslednjegVežbanja-PočetakRedaVežbanja-H36,1)&lt;&gt;"",INDEX(Vežbanje[],KrajPoslednjegVežbanja-PočetakRedaVežbanja-H36,1)),"")</f>
        <v>42885</v>
      </c>
      <c r="E36" s="7" t="str">
        <f t="shared" ca="1" si="1"/>
        <v>UTO</v>
      </c>
      <c r="F36" s="23">
        <f ca="1">IFERROR((IF(INDEX(Vežbanje[],KrajPoslednjegVežbanja-PočetakRedaVežbanja-H36,1)&lt;&gt;"",INDEX(Vežbanje[],KrajPoslednjegVežbanja-PočetakRedaVežbanja-H36,2),0)),0)</f>
        <v>30</v>
      </c>
      <c r="G36" s="23">
        <f ca="1">IFERROR((IF(INDEX(Vežbanje[],KrajPoslednjegVežbanja-PočetakRedaVežbanja-H36,2)&lt;&gt;"",INDEX(Vežbanje[],KrajPoslednjegVežbanja-PočetakRedaVežbanja-H36,3),0)),0)</f>
        <v>150</v>
      </c>
      <c r="H36" s="7">
        <v>12</v>
      </c>
    </row>
    <row r="41" spans="2:8" x14ac:dyDescent="0.2">
      <c r="D41" s="14"/>
    </row>
    <row r="42" spans="2:8" x14ac:dyDescent="0.2">
      <c r="D42" s="14"/>
    </row>
    <row r="43" spans="2:8" x14ac:dyDescent="0.2">
      <c r="D43" s="14"/>
    </row>
    <row r="44" spans="2:8" x14ac:dyDescent="0.2">
      <c r="D44" s="14"/>
    </row>
    <row r="45" spans="2:8" x14ac:dyDescent="0.2">
      <c r="D45" s="14"/>
    </row>
    <row r="46" spans="2:8" x14ac:dyDescent="0.2">
      <c r="D46" s="14"/>
    </row>
    <row r="47" spans="2:8" x14ac:dyDescent="0.2">
      <c r="D47" s="14"/>
    </row>
    <row r="48" spans="2:8" x14ac:dyDescent="0.2">
      <c r="D48" s="14"/>
    </row>
    <row r="49" spans="4:4" x14ac:dyDescent="0.2">
      <c r="D49" s="14"/>
    </row>
    <row r="50" spans="4:4" x14ac:dyDescent="0.2">
      <c r="D50" s="14"/>
    </row>
    <row r="51" spans="4:4" x14ac:dyDescent="0.2">
      <c r="D51" s="14"/>
    </row>
    <row r="52" spans="4:4" x14ac:dyDescent="0.2">
      <c r="D52" s="14"/>
    </row>
    <row r="53" spans="4:4" x14ac:dyDescent="0.2">
      <c r="D53" s="14"/>
    </row>
    <row r="54" spans="4:4" x14ac:dyDescent="0.2">
      <c r="D54" s="14"/>
    </row>
  </sheetData>
  <dataConsolidate>
    <dataRefs count="1">
      <dataRef ref="F23:G36" sheet="Chart Calculations"/>
    </dataRefs>
  </dataConsolidate>
  <mergeCells count="2">
    <mergeCell ref="B2:J2"/>
    <mergeCell ref="B20:J20"/>
  </mergeCells>
  <printOptions horizontalCentered="1"/>
  <pageMargins left="0.4" right="0.4" top="0.4" bottom="0.4" header="0.3" footer="0.3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opsezi</vt:lpstr>
      </vt:variant>
      <vt:variant>
        <vt:i4>19</vt:i4>
      </vt:variant>
    </vt:vector>
  </HeadingPairs>
  <TitlesOfParts>
    <vt:vector size="23" baseType="lpstr">
      <vt:lpstr>CILJEVI</vt:lpstr>
      <vt:lpstr>DIJETA</vt:lpstr>
      <vt:lpstr>VEŽBANJE</vt:lpstr>
      <vt:lpstr>Izračunavanja grafikona</vt:lpstr>
      <vt:lpstr>CiljnaTelesnaTežina</vt:lpstr>
      <vt:lpstr>DaniPlana</vt:lpstr>
      <vt:lpstr>DatumPočetka</vt:lpstr>
      <vt:lpstr>DatumZavršetka</vt:lpstr>
      <vt:lpstr>GubitakPoDanu</vt:lpstr>
      <vt:lpstr>KrajnjaTelesnaTežina</vt:lpstr>
      <vt:lpstr>KrajPoslednjegVežbanja</vt:lpstr>
      <vt:lpstr>DIJETA!Naslovi_štampanja</vt:lpstr>
      <vt:lpstr>VEŽBANJE!Naslovi_štampanja</vt:lpstr>
      <vt:lpstr>NaslovKolone2</vt:lpstr>
      <vt:lpstr>NaslovKolone3</vt:lpstr>
      <vt:lpstr>OpsegDatumaVežbanja</vt:lpstr>
      <vt:lpstr>PeriodDijete</vt:lpstr>
      <vt:lpstr>PeriodVežbanja</vt:lpstr>
      <vt:lpstr>PočetakRedaDijete</vt:lpstr>
      <vt:lpstr>PočetakRedaVežbanja</vt:lpstr>
      <vt:lpstr>PočetnaTelesnaTežina</vt:lpstr>
      <vt:lpstr>Podnaslov</vt:lpstr>
      <vt:lpstr>PoslednjiKrajDijete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Microsoft</cp:lastModifiedBy>
  <dcterms:created xsi:type="dcterms:W3CDTF">2017-01-18T04:03:51Z</dcterms:created>
  <dcterms:modified xsi:type="dcterms:W3CDTF">2017-05-23T19:41:09Z</dcterms:modified>
</cp:coreProperties>
</file>