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8EBDE69E-83C9-4343-B4DC-3F9A82DF48B2}" xr6:coauthVersionLast="36" xr6:coauthVersionMax="43" xr10:uidLastSave="{00000000-0000-0000-0000-000000000000}"/>
  <bookViews>
    <workbookView xWindow="810" yWindow="-120" windowWidth="28980" windowHeight="16215" xr2:uid="{00000000-000D-0000-FFFF-FFFF00000000}"/>
  </bookViews>
  <sheets>
    <sheet name="Pregled mesečnog budžeta" sheetId="1" r:id="rId1"/>
    <sheet name="Prihod" sheetId="3" r:id="rId2"/>
    <sheet name="Troškovi osoblja" sheetId="4" r:id="rId3"/>
    <sheet name="Operativni troškovi" sheetId="5" r:id="rId4"/>
  </sheets>
  <definedNames>
    <definedName name="_xlnm._FilterDatabase" localSheetId="3" hidden="1">'Operativni troškovi'!#REF!</definedName>
    <definedName name="_xlnm._FilterDatabase" localSheetId="0" hidden="1">Prihod!#REF!</definedName>
    <definedName name="_xlnm._FilterDatabase" localSheetId="1" hidden="1">Prihod!#REF!</definedName>
    <definedName name="_xlnm._FilterDatabase" localSheetId="2" hidden="1">'Troškovi osoblja'!#REF!</definedName>
    <definedName name="BUDŽET_Naslov">'Pregled mesečnog budžeta'!$B$2</definedName>
    <definedName name="IME_PREDUZEĆA">'Pregled mesečnog budžeta'!$B$1</definedName>
    <definedName name="Naslov1">Najvećih_5_troškova[[#Headers],[TROŠAK]]</definedName>
    <definedName name="Naslov2">Prihod[[#Headers],[PRIHOD]]</definedName>
    <definedName name="Naslov3">TroškoviOsoblja[[#Headers],[TROŠKOVI OSOBLJA]]</definedName>
    <definedName name="Naslov4">OperativniTroškovi[[#Headers],[OPERATIVNI TROŠKOVI]]</definedName>
    <definedName name="NaslovKolone1">UkupneVrednosti[[#Headers],[UKUPAN BUDŽET]]</definedName>
    <definedName name="_xlnm.Print_Titles" localSheetId="3">'Operativni troškovi'!$4:$4</definedName>
    <definedName name="_xlnm.Print_Titles" localSheetId="1">Prihod!$4:$4</definedName>
    <definedName name="_xlnm.Print_Titles" localSheetId="2">'Troškovi osoblja'!$4:$4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3" l="1"/>
  <c r="B2" i="4"/>
  <c r="B2" i="5"/>
  <c r="D25" i="5" l="1"/>
  <c r="C25" i="5"/>
  <c r="F6" i="5"/>
  <c r="E6" i="5"/>
  <c r="F12" i="5"/>
  <c r="E12" i="5"/>
  <c r="F22" i="5"/>
  <c r="E22" i="5"/>
  <c r="F17" i="5"/>
  <c r="E17" i="5"/>
  <c r="F20" i="5"/>
  <c r="E20" i="5"/>
  <c r="F8" i="5"/>
  <c r="E8" i="5"/>
  <c r="F24" i="5"/>
  <c r="E24" i="5"/>
  <c r="F9" i="5"/>
  <c r="E9" i="5"/>
  <c r="F18" i="5"/>
  <c r="E18" i="5"/>
  <c r="F11" i="5"/>
  <c r="E11" i="5"/>
  <c r="F14" i="5"/>
  <c r="E14" i="5"/>
  <c r="F19" i="5"/>
  <c r="E19" i="5"/>
  <c r="F10" i="5"/>
  <c r="E10" i="5"/>
  <c r="F15" i="5"/>
  <c r="E15" i="5"/>
  <c r="F13" i="5"/>
  <c r="E13" i="5"/>
  <c r="F5" i="5"/>
  <c r="E5" i="5"/>
  <c r="F23" i="5"/>
  <c r="E23" i="5"/>
  <c r="F16" i="5"/>
  <c r="E16" i="5"/>
  <c r="F7" i="5"/>
  <c r="E7" i="5"/>
  <c r="F21" i="5"/>
  <c r="E21" i="5"/>
  <c r="B1" i="5"/>
  <c r="D8" i="4"/>
  <c r="D6" i="1" s="1"/>
  <c r="C8" i="4"/>
  <c r="F7" i="4"/>
  <c r="E7" i="4"/>
  <c r="F6" i="4"/>
  <c r="E6" i="4"/>
  <c r="F5" i="4"/>
  <c r="E5" i="4"/>
  <c r="B1" i="4"/>
  <c r="C16" i="1" l="1"/>
  <c r="C15" i="1"/>
  <c r="C13" i="1"/>
  <c r="C12" i="1"/>
  <c r="B12" i="1" s="1"/>
  <c r="C14" i="1"/>
  <c r="C6" i="1"/>
  <c r="E6" i="1" s="1"/>
  <c r="F25" i="5"/>
  <c r="F8" i="4"/>
  <c r="D8" i="3"/>
  <c r="E7" i="3"/>
  <c r="F6" i="3"/>
  <c r="E6" i="3"/>
  <c r="F5" i="3"/>
  <c r="E5" i="3"/>
  <c r="B13" i="1" l="1"/>
  <c r="E13" i="1"/>
  <c r="B15" i="1"/>
  <c r="E15" i="1"/>
  <c r="B14" i="1"/>
  <c r="E14" i="1"/>
  <c r="B16" i="1"/>
  <c r="E16" i="1"/>
  <c r="B1" i="3"/>
  <c r="E12" i="1" l="1"/>
  <c r="E17" i="1" l="1"/>
  <c r="C17" i="1"/>
  <c r="D5" i="1"/>
  <c r="D14" i="1" l="1"/>
  <c r="D7" i="1"/>
  <c r="D15" i="1"/>
  <c r="D13" i="1"/>
  <c r="D16" i="1"/>
  <c r="D12" i="1"/>
  <c r="D17" i="1" l="1"/>
  <c r="C8" i="3" l="1"/>
  <c r="C5" i="1" s="1"/>
  <c r="F7" i="3"/>
  <c r="F8" i="3"/>
  <c r="E5" i="1" l="1"/>
  <c r="C7" i="1"/>
  <c r="E7" i="1" s="1"/>
</calcChain>
</file>

<file path=xl/sharedStrings.xml><?xml version="1.0" encoding="utf-8"?>
<sst xmlns="http://schemas.openxmlformats.org/spreadsheetml/2006/main" count="61" uniqueCount="50">
  <si>
    <t>IME PREDUZEĆA</t>
  </si>
  <si>
    <t>MESEČNI BUDŽET</t>
  </si>
  <si>
    <t>UKUPAN BUDŽET</t>
  </si>
  <si>
    <t>Prihod</t>
  </si>
  <si>
    <t>Troškovi</t>
  </si>
  <si>
    <t>Saldo (prihod minus troškovi)</t>
  </si>
  <si>
    <t>Grafikon „Pregled budžeta“ nalazi se u ovoj ćeliji. Najvećih 5 operativnih troškova se automatski ažuriraju u tabeli „Najvećih 5 troškova“ ispod.</t>
  </si>
  <si>
    <t>KOJIH 5 TROŠKOVA SU NAJVEĆI OPERATIVNI TROŠKOVI?</t>
  </si>
  <si>
    <t>TROŠAK</t>
  </si>
  <si>
    <t>PROCENJENO</t>
  </si>
  <si>
    <t>IZNOS</t>
  </si>
  <si>
    <t>STVARNO</t>
  </si>
  <si>
    <t>% TROŠKOVA</t>
  </si>
  <si>
    <t>Datum</t>
  </si>
  <si>
    <t>RAZLIKA</t>
  </si>
  <si>
    <t>SMANJENJE OD 15%</t>
  </si>
  <si>
    <t>PRIHOD</t>
  </si>
  <si>
    <t>Neto prodaja</t>
  </si>
  <si>
    <t>Prihod od kamata</t>
  </si>
  <si>
    <t>Prodaja imovine (dobitak/gubitak)</t>
  </si>
  <si>
    <t>Ukupni prihod</t>
  </si>
  <si>
    <t>NAJVEĆIH 5 IZNOSA</t>
  </si>
  <si>
    <t>TROŠKOVI OSOBLJA</t>
  </si>
  <si>
    <t>Plate</t>
  </si>
  <si>
    <t>Beneficije zaposlenih</t>
  </si>
  <si>
    <t>Provizije</t>
  </si>
  <si>
    <t>Ukupni troškovi osoblja</t>
  </si>
  <si>
    <t>OPERATIVNI TROŠKOVI</t>
  </si>
  <si>
    <t>Reklamiranje</t>
  </si>
  <si>
    <t>Dugovi</t>
  </si>
  <si>
    <t>Popusti na gotovinu</t>
  </si>
  <si>
    <t>Troškovi isporuke</t>
  </si>
  <si>
    <t>Amortizacija</t>
  </si>
  <si>
    <t>Obaveze i pretplate</t>
  </si>
  <si>
    <t>Osiguranje</t>
  </si>
  <si>
    <t>Kamata</t>
  </si>
  <si>
    <t>Pravni aspekti i nadzor</t>
  </si>
  <si>
    <t>Održavanje i popravke</t>
  </si>
  <si>
    <t>Kancelarijski materijal</t>
  </si>
  <si>
    <t>Poštarina</t>
  </si>
  <si>
    <t>Iznajmljivanje ili hipoteka</t>
  </si>
  <si>
    <t>Troškovi prodaje</t>
  </si>
  <si>
    <t>Isporuka i skladištenje</t>
  </si>
  <si>
    <t>Pribor</t>
  </si>
  <si>
    <t>Porezi</t>
  </si>
  <si>
    <t>Telefon</t>
  </si>
  <si>
    <t>Komunalne usluge</t>
  </si>
  <si>
    <t>Drugo</t>
  </si>
  <si>
    <t>Ukupni operativni troškovi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</si>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</sst>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164" formatCode="_-* #,##0\ &quot;RSD&quot;_-;\-* #,##0\ &quot;RSD&quot;_-;_-* &quot;-&quot;\ &quot;RSD&quot;_-;_-@_-"/>
    <numFmt numFmtId="165" formatCode="_-* #,##0.00\ &quot;RSD&quot;_-;\-* #,##0.00\ &quot;RSD&quot;_-;_-* &quot;-&quot;??\ &quot;RSD&quot;_-;_-@_-"/>
    <numFmt numFmtId="166" formatCode="mmmm\ yyyy"/>
    <numFmt numFmtId="167" formatCode="0.0%"/>
    <numFmt numFmtId="168" formatCode="#,##0.00_ ;[Red]\-#,##0.00\ "/>
  </numFmts>
  <fonts count="23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2"/>
      <color theme="3"/>
      <name val="Gill Sans MT"/>
      <family val="2"/>
      <scheme val="minor"/>
    </font>
    <font>
      <sz val="16"/>
      <color theme="0"/>
      <name val="Gill Sans MT"/>
      <family val="2"/>
      <scheme val="major"/>
    </font>
    <font>
      <sz val="36"/>
      <color theme="0"/>
      <name val="Gill Sans MT"/>
      <family val="2"/>
      <scheme val="maj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11"/>
      <color rgb="FFDA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sz val="11"/>
      <color theme="0"/>
      <name val="Gill Sans MT"/>
      <family val="2"/>
      <scheme val="minor"/>
    </font>
    <font>
      <sz val="11"/>
      <color rgb="FF006100"/>
      <name val="Gill Sans MT"/>
      <family val="2"/>
      <scheme val="minor"/>
    </font>
    <font>
      <sz val="11"/>
      <color rgb="FF9C0006"/>
      <name val="Gill Sans MT"/>
      <family val="2"/>
      <scheme val="minor"/>
    </font>
    <font>
      <sz val="11"/>
      <color rgb="FF9C5700"/>
      <name val="Gill Sans MT"/>
      <family val="2"/>
      <scheme val="minor"/>
    </font>
    <font>
      <sz val="11"/>
      <color rgb="FF3F3F76"/>
      <name val="Gill Sans MT"/>
      <family val="2"/>
      <scheme val="minor"/>
    </font>
    <font>
      <b/>
      <sz val="11"/>
      <color rgb="FF3F3F3F"/>
      <name val="Gill Sans MT"/>
      <family val="2"/>
      <scheme val="minor"/>
    </font>
    <font>
      <b/>
      <sz val="11"/>
      <color rgb="FFFA7D00"/>
      <name val="Gill Sans MT"/>
      <family val="2"/>
      <scheme val="minor"/>
    </font>
    <font>
      <sz val="11"/>
      <color rgb="FFFA7D00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i/>
      <sz val="11"/>
      <color rgb="FF7F7F7F"/>
      <name val="Gill Sans MT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horizontal="left" wrapText="1" indent="1"/>
    </xf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0" fillId="0" borderId="0" applyNumberFormat="0" applyFill="0" applyAlignment="0" applyProtection="0"/>
    <xf numFmtId="0" fontId="12" fillId="7" borderId="0" applyBorder="0" applyProtection="0">
      <alignment horizontal="left" vertical="center" indent="1"/>
    </xf>
    <xf numFmtId="0" fontId="12" fillId="7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7" fillId="0" borderId="0" applyNumberFormat="0" applyFill="0" applyBorder="0" applyAlignment="0" applyProtection="0"/>
    <xf numFmtId="168" fontId="1" fillId="0" borderId="0" applyFont="0" applyFill="0" applyBorder="0" applyProtection="0">
      <alignment horizontal="right"/>
    </xf>
    <xf numFmtId="167" fontId="1" fillId="0" borderId="0" applyFont="0" applyFill="0" applyBorder="0" applyProtection="0">
      <alignment horizontal="right"/>
    </xf>
    <xf numFmtId="166" fontId="11" fillId="4" borderId="0" applyFill="0" applyBorder="0">
      <alignment horizontal="right"/>
    </xf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1" applyNumberFormat="0" applyAlignment="0" applyProtection="0"/>
    <xf numFmtId="0" fontId="18" fillId="12" borderId="2" applyNumberFormat="0" applyAlignment="0" applyProtection="0"/>
    <xf numFmtId="0" fontId="19" fillId="12" borderId="1" applyNumberFormat="0" applyAlignment="0" applyProtection="0"/>
    <xf numFmtId="0" fontId="20" fillId="0" borderId="3" applyNumberFormat="0" applyFill="0" applyAlignment="0" applyProtection="0"/>
    <xf numFmtId="0" fontId="21" fillId="13" borderId="4" applyNumberFormat="0" applyAlignment="0" applyProtection="0"/>
    <xf numFmtId="0" fontId="1" fillId="14" borderId="5" applyNumberFormat="0" applyFont="0" applyAlignment="0" applyProtection="0"/>
    <xf numFmtId="0" fontId="22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3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1">
    <xf numFmtId="0" fontId="0" fillId="0" borderId="0" xfId="0">
      <alignment horizontal="left" wrapText="1" indent="1"/>
    </xf>
    <xf numFmtId="0" fontId="10" fillId="4" borderId="0" xfId="4" applyFill="1" applyAlignment="1">
      <alignment horizontal="left" indent="1"/>
    </xf>
    <xf numFmtId="0" fontId="0" fillId="4" borderId="0" xfId="0" applyFill="1">
      <alignment horizontal="left" wrapText="1" inden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>
      <alignment horizontal="left" wrapText="1" indent="1"/>
    </xf>
    <xf numFmtId="0" fontId="12" fillId="2" borderId="0" xfId="5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4" borderId="0" xfId="0" applyFont="1" applyFill="1" applyAlignment="1"/>
    <xf numFmtId="0" fontId="4" fillId="4" borderId="0" xfId="0" applyFont="1" applyFill="1" applyAlignment="1">
      <alignment vertical="center"/>
    </xf>
    <xf numFmtId="0" fontId="0" fillId="5" borderId="0" xfId="0" applyFill="1">
      <alignment horizontal="left" wrapText="1" indent="1"/>
    </xf>
    <xf numFmtId="0" fontId="6" fillId="5" borderId="0" xfId="0" applyFont="1" applyFill="1">
      <alignment horizontal="left" wrapText="1" indent="1"/>
    </xf>
    <xf numFmtId="0" fontId="0" fillId="5" borderId="0" xfId="0" applyFill="1" applyAlignment="1">
      <alignment vertical="center"/>
    </xf>
    <xf numFmtId="168" fontId="0" fillId="0" borderId="0" xfId="9" applyFont="1">
      <alignment horizontal="right"/>
    </xf>
    <xf numFmtId="168" fontId="0" fillId="0" borderId="0" xfId="9" applyFont="1" applyAlignment="1">
      <alignment wrapText="1"/>
    </xf>
    <xf numFmtId="0" fontId="12" fillId="7" borderId="0" xfId="5">
      <alignment horizontal="left" vertical="center" indent="1"/>
    </xf>
    <xf numFmtId="168" fontId="0" fillId="0" borderId="0" xfId="9" applyFont="1" applyAlignment="1">
      <alignment horizontal="right"/>
    </xf>
    <xf numFmtId="167" fontId="0" fillId="0" borderId="0" xfId="10" applyFont="1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Font="1">
      <alignment horizontal="left" wrapText="1" indent="1"/>
    </xf>
    <xf numFmtId="168" fontId="0" fillId="6" borderId="0" xfId="9" applyFont="1" applyFill="1">
      <alignment horizontal="right"/>
    </xf>
    <xf numFmtId="167" fontId="0" fillId="6" borderId="0" xfId="10" applyFont="1" applyFill="1">
      <alignment horizontal="right"/>
    </xf>
    <xf numFmtId="0" fontId="12" fillId="7" borderId="0" xfId="6" applyAlignment="1">
      <alignment horizontal="left" vertical="center" indent="1"/>
    </xf>
    <xf numFmtId="168" fontId="1" fillId="6" borderId="0" xfId="9" applyFill="1">
      <alignment horizontal="right"/>
    </xf>
    <xf numFmtId="168" fontId="8" fillId="0" borderId="0" xfId="9" applyFont="1">
      <alignment horizontal="right"/>
    </xf>
    <xf numFmtId="168" fontId="1" fillId="0" borderId="0" xfId="0" applyNumberFormat="1" applyFont="1" applyAlignment="1">
      <alignment horizontal="right"/>
    </xf>
    <xf numFmtId="168" fontId="0" fillId="0" borderId="0" xfId="0" applyNumberFormat="1" applyAlignment="1">
      <alignment horizontal="right"/>
    </xf>
    <xf numFmtId="168" fontId="1" fillId="0" borderId="0" xfId="9">
      <alignment horizontal="right"/>
    </xf>
    <xf numFmtId="166" fontId="11" fillId="4" borderId="0" xfId="11" applyNumberFormat="1">
      <alignment horizontal="right"/>
    </xf>
    <xf numFmtId="0" fontId="9" fillId="4" borderId="0" xfId="1" applyFill="1" applyAlignment="1">
      <alignment horizontal="left" indent="1"/>
    </xf>
    <xf numFmtId="0" fontId="13" fillId="0" borderId="0" xfId="0" applyFont="1" applyAlignment="1">
      <alignment horizontal="center"/>
    </xf>
  </cellXfs>
  <cellStyles count="48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1" builtinId="46" customBuiltin="1"/>
    <cellStyle name="20% - 着色 6" xfId="45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2" builtinId="47" customBuiltin="1"/>
    <cellStyle name="40% - 着色 6" xfId="46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3" builtinId="44" customBuiltin="1"/>
    <cellStyle name="60% - 着色 5" xfId="43" builtinId="48" customBuiltin="1"/>
    <cellStyle name="60% - 着色 6" xfId="47" builtinId="52" customBuiltin="1"/>
    <cellStyle name="Datum" xfId="11" xr:uid="{00000000-0005-0000-0000-000003000000}"/>
    <cellStyle name="千位分隔" xfId="9" builtinId="3" customBuiltin="1"/>
    <cellStyle name="千位分隔[0]" xfId="12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4" builtinId="16" customBuiltin="1"/>
    <cellStyle name="标题 2" xfId="5" builtinId="17" customBuiltin="1"/>
    <cellStyle name="标题 3" xfId="6" builtinId="18" customBuiltin="1"/>
    <cellStyle name="标题 4" xfId="2" builtinId="19" customBuiltin="1"/>
    <cellStyle name="检查单元格" xfId="22" builtinId="23" customBuiltin="1"/>
    <cellStyle name="汇总" xfId="7" builtinId="25" customBuiltin="1"/>
    <cellStyle name="注释" xfId="23" builtinId="10" customBuiltin="1"/>
    <cellStyle name="百分比" xfId="10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0" builtinId="45" customBuiltin="1"/>
    <cellStyle name="着色 6" xfId="44" builtinId="49" customBuiltin="1"/>
    <cellStyle name="解释性文本" xfId="24" builtinId="53" customBuiltin="1"/>
    <cellStyle name="警告文本" xfId="8" builtinId="11" customBuiltin="1"/>
    <cellStyle name="计算" xfId="20" builtinId="22" customBuiltin="1"/>
    <cellStyle name="货币" xfId="13" builtinId="4" customBuiltin="1"/>
    <cellStyle name="货币[0]" xfId="14" builtinId="7" customBuiltin="1"/>
    <cellStyle name="输入" xfId="18" builtinId="20" customBuiltin="1"/>
    <cellStyle name="输出" xfId="19" builtinId="21" customBuiltin="1"/>
    <cellStyle name="适中" xfId="17" builtinId="28" customBuiltin="1"/>
    <cellStyle name="链接单元格" xfId="21" builtinId="24" customBuiltin="1"/>
  </cellStyles>
  <dxfs count="56">
    <dxf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alignment horizontal="left" vertical="bottom" textRotation="0" wrapText="0" indent="1" justifyLastLine="0" shrinkToFit="0" readingOrder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protection locked="1" hidden="0"/>
    </dxf>
    <dxf>
      <protection locked="1" hidden="0"/>
    </dxf>
    <dxf>
      <numFmt numFmtId="168" formatCode="#,##0.00_ ;[Red]\-#,##0.00\ 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8" formatCode="#,##0.00_ ;[Red]\-#,##0.00\ 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8" formatCode="#,##0.00_ ;[Red]\-#,##0.00\ 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Mesečni budžet" pivot="0" count="4" xr9:uid="{00000000-0011-0000-FFFF-FFFF00000000}">
      <tableStyleElement type="wholeTable" dxfId="55"/>
      <tableStyleElement type="headerRow" dxfId="54"/>
      <tableStyleElement type="totalRow" dxfId="53"/>
      <tableStyleElement type="lastColumn" dxfId="5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>
                    <a:lumMod val="75000"/>
                  </a:schemeClr>
                </a:solidFill>
                <a:latin typeface="Gill Sans MT (Body)"/>
                <a:ea typeface=""/>
                <a:cs typeface=""/>
              </a:defRPr>
            </a:pPr>
            <a:r>
              <a:rPr lang="en-US">
                <a:latin typeface="Gill Sans MT (Body)"/>
              </a:rPr>
              <a:t>PREGLED BUDŽETA</a:t>
            </a:r>
          </a:p>
        </c:rich>
      </c:tx>
      <c:layout>
        <c:manualLayout>
          <c:xMode val="edge"/>
          <c:yMode val="edge"/>
          <c:x val="1.2136514266859885E-3"/>
          <c:y val="1.21405657626130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'Pregled mesečnog budžeta'!$B$5</c:f>
              <c:strCache>
                <c:ptCount val="1"/>
                <c:pt idx="0">
                  <c:v>Prihod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'Pregled mesečnog budžeta'!$C$4:$D$4</c:f>
              <c:strCache>
                <c:ptCount val="2"/>
                <c:pt idx="0">
                  <c:v>PROCENJENO</c:v>
                </c:pt>
                <c:pt idx="1">
                  <c:v>STVARNO</c:v>
                </c:pt>
              </c:strCache>
            </c:strRef>
          </c:cat>
          <c:val>
            <c:numRef>
              <c:f>'Pregled mesečnog budžeta'!$C$5:$D$5</c:f>
              <c:numCache>
                <c:formatCode>#,##0.00_ ;[Red]\-#,##0.00\ </c:formatCode>
                <c:ptCount val="2"/>
                <c:pt idx="0">
                  <c:v>63300</c:v>
                </c:pt>
                <c:pt idx="1">
                  <c:v>57450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'Pregled mesečnog budžeta'!$B$6</c:f>
              <c:strCache>
                <c:ptCount val="1"/>
                <c:pt idx="0">
                  <c:v>Troškovi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'Pregled mesečnog budžeta'!$C$4:$D$4</c:f>
              <c:strCache>
                <c:ptCount val="2"/>
                <c:pt idx="0">
                  <c:v>PROCENJENO</c:v>
                </c:pt>
                <c:pt idx="1">
                  <c:v>STVARNO</c:v>
                </c:pt>
              </c:strCache>
            </c:strRef>
          </c:cat>
          <c:val>
            <c:numRef>
              <c:f>'Pregled mesečnog budžeta'!$C$6:$D$6</c:f>
              <c:numCache>
                <c:formatCode>#,##0.00_ ;[Red]\-#,##0.00\ </c:formatCode>
                <c:ptCount val="2"/>
                <c:pt idx="0">
                  <c:v>54500</c:v>
                </c:pt>
                <c:pt idx="1">
                  <c:v>49630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2567104"/>
        <c:axId val="742571024"/>
      </c:barChart>
      <c:catAx>
        <c:axId val="7425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742567104"/>
        <c:crosses val="autoZero"/>
        <c:crossBetween val="between"/>
      </c:valAx>
      <c:spPr>
        <a:effectLst/>
      </c:spPr>
    </c:plotArea>
    <c:legend>
      <c:legendPos val="t"/>
      <c:layout>
        <c:manualLayout>
          <c:xMode val="edge"/>
          <c:yMode val="edge"/>
          <c:x val="5.4584778809454041E-3"/>
          <c:y val="7.7102167784582482E-2"/>
          <c:w val="0.20989941933420478"/>
          <c:h val="6.1405072993619622E-2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  <a:latin typeface="Gill Sans MT (Body)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279762</xdr:colOff>
      <xdr:row>8</xdr:row>
      <xdr:rowOff>19051</xdr:rowOff>
    </xdr:from>
    <xdr:to>
      <xdr:col>5</xdr:col>
      <xdr:colOff>0</xdr:colOff>
      <xdr:row>8</xdr:row>
      <xdr:rowOff>4133851</xdr:rowOff>
    </xdr:to>
    <xdr:graphicFrame macro="">
      <xdr:nvGraphicFramePr>
        <xdr:cNvPr id="3" name="PregledBudžeta" descr="Trakasti grafikon za pregled prikazuje procenjene prihode i troškove u odnosu na stvar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UkupneVrednosti" displayName="UkupneVrednosti" ref="B4:E7" totalsRowCount="1" headerRowDxfId="49" dataDxfId="48" totalsRowDxfId="47">
  <autoFilter ref="B4:E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UKUPAN BUDŽET" totalsRowLabel="Saldo (prihod minus troškovi)"/>
    <tableColumn id="2" xr3:uid="{00000000-0010-0000-0000-000002000000}" name="PROCENJENO" totalsRowFunction="custom" totalsRowDxfId="46">
      <totalsRowFormula>C5-C6</totalsRowFormula>
    </tableColumn>
    <tableColumn id="3" xr3:uid="{00000000-0010-0000-0000-000003000000}" name="STVARNO" totalsRowFunction="custom" dataDxfId="45" totalsRowDxfId="44">
      <totalsRowFormula>D5-D6</totalsRowFormula>
    </tableColumn>
    <tableColumn id="4" xr3:uid="{00000000-0010-0000-0000-000004000000}" name="RAZLIKA" totalsRowFunction="custom" dataDxfId="43" totalsRowDxfId="42">
      <calculatedColumnFormula>UkupneVrednosti[[#This Row],[STVARNO]]-UkupneVrednosti[[#This Row],[PROCENJENO]]</calculatedColumnFormula>
      <totalsRowFormula>UkupneVrednosti[[#Totals],[STVARNO]]-UkupneVrednosti[[#Totals],[PROCENJENO]]</totalsRowFormula>
    </tableColumn>
  </tableColumns>
  <tableStyleInfo name="Mesečni budžet" showFirstColumn="0" showLastColumn="1" showRowStripes="0" showColumnStripes="0"/>
  <extLst>
    <ext xmlns:x14="http://schemas.microsoft.com/office/spreadsheetml/2009/9/main" uri="{504A1905-F514-4f6f-8877-14C23A59335A}">
      <x14:table altTextSummary="Ukupan budžet, procenjeni i stvari prihodi i troškovi i razlika automatski se ažuriraju u ovoj tabel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Najvećih_5_troškova" displayName="Najvećih_5_troškova" ref="B11:E17" totalsRowCount="1" headerRowDxfId="41" dataDxfId="40" totalsRowDxfId="39">
  <tableColumns count="4">
    <tableColumn id="1" xr3:uid="{00000000-0010-0000-0100-000001000000}" name="TROŠAK" totalsRowLabel="Zbir" dataDxfId="38">
      <calculatedColumnFormula>INDEX(#REF!,MATCH(Najvećih_5_troškova[[#This Row],[IZNOS]],#REF!,0),1)</calculatedColumnFormula>
    </tableColumn>
    <tableColumn id="2" xr3:uid="{00000000-0010-0000-0100-000002000000}" name="IZNOS" totalsRowFunction="sum" dataDxfId="37" totalsRowDxfId="36"/>
    <tableColumn id="3" xr3:uid="{00000000-0010-0000-0100-000003000000}" name="% TROŠKOVA" totalsRowFunction="sum" dataDxfId="35" totalsRowDxfId="34">
      <calculatedColumnFormula>Najvećih_5_troškova[[#This Row],[IZNOS]]/$D$6</calculatedColumnFormula>
    </tableColumn>
    <tableColumn id="4" xr3:uid="{00000000-0010-0000-0100-000004000000}" name="SMANJENJE OD 15%" totalsRowFunction="sum" dataDxfId="33" totalsRowDxfId="32">
      <calculatedColumnFormula>Najvećih_5_troškova[[#This Row],[IZNOS]]*0.15</calculatedColumnFormula>
    </tableColumn>
  </tableColumns>
  <tableStyleInfo name="Mesečni budžet" showFirstColumn="0" showLastColumn="0" showRowStripes="0" showColumnStripes="0"/>
  <extLst>
    <ext xmlns:x14="http://schemas.microsoft.com/office/spreadsheetml/2009/9/main" uri="{504A1905-F514-4f6f-8877-14C23A59335A}">
      <x14:table altTextSummary="Stavke 5 najvećih operativnih troškova, iznosi, procenat troškova i smanjenje od 15% automatski se ažuriraju u ovoj tabel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rihod" displayName="Prihod" ref="B4:F8" totalsRowCount="1" headerRowDxfId="30" dataDxfId="29" totalsRowDxfId="28">
  <autoFilter ref="B4:F7" xr:uid="{00000000-0009-0000-0100-000003000000}"/>
  <tableColumns count="5">
    <tableColumn id="1" xr3:uid="{00000000-0010-0000-0200-000001000000}" name="PRIHOD" totalsRowLabel="Ukupni prihod"/>
    <tableColumn id="2" xr3:uid="{00000000-0010-0000-0200-000002000000}" name="PROCENJENO" totalsRowFunction="sum" dataDxfId="27"/>
    <tableColumn id="3" xr3:uid="{00000000-0010-0000-0200-000003000000}" name="STVARNO" totalsRowFunction="sum" dataDxfId="26" totalsRowDxfId="25"/>
    <tableColumn id="5" xr3:uid="{00000000-0010-0000-0200-000005000000}" name="NAJVEĆIH 5 IZNOSA" dataDxfId="24" totalsRowDxfId="23">
      <calculatedColumnFormula>Prihod[[#This Row],[STVARNO]]+(10^-6)*ROW(Prihod[[#This Row],[STVARNO]])</calculatedColumnFormula>
    </tableColumn>
    <tableColumn id="4" xr3:uid="{00000000-0010-0000-0200-000004000000}" name="RAZLIKA" totalsRowFunction="sum" dataDxfId="22" totalsRowDxfId="21">
      <calculatedColumnFormula>Prihod[[#This Row],[STVARNO]]-Prihod[[#This Row],[PROCENJENO]]</calculatedColumnFormula>
    </tableColumn>
  </tableColumns>
  <tableStyleInfo name="Mesečni budžet" showFirstColumn="0" showLastColumn="1" showRowStripes="0" showColumnStripes="0"/>
  <extLst>
    <ext xmlns:x14="http://schemas.microsoft.com/office/spreadsheetml/2009/9/main" uri="{504A1905-F514-4f6f-8877-14C23A59335A}">
      <x14:table altTextSummary="Unesite vrednosti mesečnog, procenjenog i stvarnog prihoda u ovu tabelu. Razlika se automatski izračunav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roškoviOsoblja" displayName="TroškoviOsoblja" ref="B4:F8" totalsRowCount="1" headerRowDxfId="19" dataDxfId="18" totalsRowDxfId="17">
  <autoFilter ref="B4:F7" xr:uid="{00000000-0009-0000-0100-000007000000}"/>
  <tableColumns count="5">
    <tableColumn id="1" xr3:uid="{00000000-0010-0000-0300-000001000000}" name="TROŠKOVI OSOBLJA" totalsRowLabel="Ukupni troškovi osoblja"/>
    <tableColumn id="2" xr3:uid="{00000000-0010-0000-0300-000002000000}" name="PROCENJENO" totalsRowFunction="sum" dataDxfId="16" totalsRowDxfId="15"/>
    <tableColumn id="3" xr3:uid="{00000000-0010-0000-0300-000003000000}" name="STVARNO" totalsRowFunction="sum" dataDxfId="14" totalsRowDxfId="13"/>
    <tableColumn id="4" xr3:uid="{00000000-0010-0000-0300-000004000000}" name="NAJVEĆIH 5 IZNOSA" dataDxfId="12" totalsRowDxfId="11">
      <calculatedColumnFormula>TroškoviOsoblja[[#This Row],[STVARNO]]+(10^-6)*ROW(TroškoviOsoblja[[#This Row],[STVARNO]])</calculatedColumnFormula>
    </tableColumn>
    <tableColumn id="5" xr3:uid="{00000000-0010-0000-0300-000005000000}" name="RAZLIKA" totalsRowFunction="sum" dataDxfId="10" totalsRowDxfId="9">
      <calculatedColumnFormula>TroškoviOsoblja[[#This Row],[PROCENJENO]]-TroškoviOsoblja[[#This Row],[STVARNO]]</calculatedColumnFormula>
    </tableColumn>
  </tableColumns>
  <tableStyleInfo name="Mesečni budžet" showFirstColumn="0" showLastColumn="1" showRowStripes="0" showColumnStripes="0"/>
  <extLst>
    <ext xmlns:x14="http://schemas.microsoft.com/office/spreadsheetml/2009/9/main" uri="{504A1905-F514-4f6f-8877-14C23A59335A}">
      <x14:table altTextSummary="Unesite vrednosti troškova osoblja, procenjenog i stvarnog prihoda u ovu tabelu. Razlika se automatski izračunava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vniTroškovi" displayName="OperativniTroškovi" ref="B4:F25" totalsRowCount="1" headerRowDxfId="7" dataDxfId="6" totalsRowDxfId="5">
  <autoFilter ref="B4:F24" xr:uid="{00000000-0009-0000-0100-000009000000}"/>
  <sortState ref="B5:F24">
    <sortCondition ref="B4:B24"/>
  </sortState>
  <tableColumns count="5">
    <tableColumn id="1" xr3:uid="{00000000-0010-0000-0400-000001000000}" name="OPERATIVNI TROŠKOVI" totalsRowLabel="Ukupni operativni troškovi" totalsRowDxfId="4"/>
    <tableColumn id="2" xr3:uid="{00000000-0010-0000-0400-000002000000}" name="PROCENJENO" totalsRowFunction="sum" totalsRowDxfId="3"/>
    <tableColumn id="3" xr3:uid="{00000000-0010-0000-0400-000003000000}" name="STVARNO" totalsRowFunction="sum" totalsRowDxfId="2"/>
    <tableColumn id="5" xr3:uid="{00000000-0010-0000-0400-000005000000}" name="NAJVEĆIH 5 IZNOSA" totalsRowDxfId="1">
      <calculatedColumnFormula>OperativniTroškovi[[#This Row],[STVARNO]]+(10^-6)*ROW(OperativniTroškovi[[#This Row],[STVARNO]])</calculatedColumnFormula>
    </tableColumn>
    <tableColumn id="4" xr3:uid="{00000000-0010-0000-0400-000004000000}" name="RAZLIKA" totalsRowFunction="sum" totalsRowDxfId="0">
      <calculatedColumnFormula>OperativniTroškovi[[#This Row],[PROCENJENO]]-OperativniTroškovi[[#This Row],[STVARNO]]</calculatedColumnFormula>
    </tableColumn>
  </tableColumns>
  <tableStyleInfo name="Mesečni budžet" showFirstColumn="0" showLastColumn="1" showRowStripes="0" showColumnStripes="0"/>
  <extLst>
    <ext xmlns:x14="http://schemas.microsoft.com/office/spreadsheetml/2009/9/main" uri="{504A1905-F514-4f6f-8877-14C23A59335A}">
      <x14:table altTextSummary="Unesite vrednosti operativnih troškova, procenjenog i stvarnog prihoda u ovu tabelu.. Razlika se automatski izračunava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F17"/>
  <sheetViews>
    <sheetView showGridLines="0" tabSelected="1" zoomScaleNormal="100" workbookViewId="0"/>
  </sheetViews>
  <sheetFormatPr defaultColWidth="9" defaultRowHeight="16.5" customHeight="1" x14ac:dyDescent="0.35"/>
  <cols>
    <col min="1" max="1" width="4.125" style="5" customWidth="1"/>
    <col min="2" max="2" width="43" style="5" customWidth="1"/>
    <col min="3" max="5" width="19" style="5" customWidth="1"/>
    <col min="6" max="6" width="4.125" style="5" customWidth="1"/>
    <col min="7" max="7" width="4.125" customWidth="1"/>
  </cols>
  <sheetData>
    <row r="1" spans="1:6" ht="31.5" customHeight="1" x14ac:dyDescent="0.5">
      <c r="A1" s="2"/>
      <c r="B1" s="1" t="s">
        <v>0</v>
      </c>
      <c r="C1"/>
      <c r="D1"/>
      <c r="E1"/>
      <c r="F1"/>
    </row>
    <row r="2" spans="1:6" ht="50.1" customHeight="1" x14ac:dyDescent="1">
      <c r="A2" s="2"/>
      <c r="B2" s="29" t="s">
        <v>1</v>
      </c>
      <c r="C2" s="29"/>
      <c r="D2" s="29"/>
      <c r="E2" s="28" t="s">
        <v>13</v>
      </c>
      <c r="F2" s="28"/>
    </row>
    <row r="3" spans="1:6" ht="15" customHeight="1" x14ac:dyDescent="0.35"/>
    <row r="4" spans="1:6" s="4" customFormat="1" ht="21.75" customHeight="1" x14ac:dyDescent="0.35">
      <c r="A4" s="3"/>
      <c r="B4" s="15" t="s">
        <v>2</v>
      </c>
      <c r="C4" s="22" t="s">
        <v>9</v>
      </c>
      <c r="D4" s="22" t="s">
        <v>11</v>
      </c>
      <c r="E4" s="22" t="s">
        <v>14</v>
      </c>
      <c r="F4" s="3"/>
    </row>
    <row r="5" spans="1:6" ht="17.25" x14ac:dyDescent="0.35">
      <c r="B5" t="s">
        <v>3</v>
      </c>
      <c r="C5" s="23">
        <f>Prihod[[#Totals],[PROCENJENO]]</f>
        <v>63300</v>
      </c>
      <c r="D5" s="23">
        <f>Prihod[[#Totals],[STVARNO]]</f>
        <v>57450</v>
      </c>
      <c r="E5" s="24">
        <f>UkupneVrednosti[[#This Row],[STVARNO]]-UkupneVrednosti[[#This Row],[PROCENJENO]]</f>
        <v>-5850</v>
      </c>
    </row>
    <row r="6" spans="1:6" ht="17.25" x14ac:dyDescent="0.35">
      <c r="B6" t="s">
        <v>4</v>
      </c>
      <c r="C6" s="23">
        <f>OperativniTroškovi[[#Totals],[PROCENJENO]]+TroškoviOsoblja[[#Totals],[PROCENJENO]]</f>
        <v>54500</v>
      </c>
      <c r="D6" s="23">
        <f>OperativniTroškovi[[#Totals],[STVARNO]]+TroškoviOsoblja[[#Totals],[STVARNO]]</f>
        <v>49630</v>
      </c>
      <c r="E6" s="24">
        <f>UkupneVrednosti[[#This Row],[STVARNO]]-UkupneVrednosti[[#This Row],[PROCENJENO]]</f>
        <v>-4870</v>
      </c>
    </row>
    <row r="7" spans="1:6" ht="17.25" customHeight="1" x14ac:dyDescent="0.35">
      <c r="B7" t="s">
        <v>5</v>
      </c>
      <c r="C7" s="25">
        <f>C5-C6</f>
        <v>8800</v>
      </c>
      <c r="D7" s="25">
        <f>D5-D6</f>
        <v>7820</v>
      </c>
      <c r="E7" s="26">
        <f>UkupneVrednosti[[#Totals],[STVARNO]]-UkupneVrednosti[[#Totals],[PROCENJENO]]</f>
        <v>-980</v>
      </c>
    </row>
    <row r="9" spans="1:6" ht="335.45" customHeight="1" x14ac:dyDescent="0.35">
      <c r="A9"/>
      <c r="B9" s="30" t="s">
        <v>6</v>
      </c>
      <c r="C9" s="30"/>
      <c r="D9" s="30"/>
      <c r="E9" s="30"/>
      <c r="F9"/>
    </row>
    <row r="10" spans="1:6" ht="16.5" customHeight="1" x14ac:dyDescent="0.35">
      <c r="B10" s="6" t="s">
        <v>7</v>
      </c>
      <c r="C10" s="7"/>
      <c r="D10" s="7"/>
      <c r="E10" s="7"/>
    </row>
    <row r="11" spans="1:6" ht="21.75" customHeight="1" x14ac:dyDescent="0.35">
      <c r="B11" s="15" t="s">
        <v>8</v>
      </c>
      <c r="C11" s="22" t="s">
        <v>10</v>
      </c>
      <c r="D11" s="22" t="s">
        <v>12</v>
      </c>
      <c r="E11" s="22" t="s">
        <v>15</v>
      </c>
    </row>
    <row r="12" spans="1:6" ht="17.25" x14ac:dyDescent="0.35">
      <c r="B12" s="19" t="str">
        <f>INDEX(OperativniTroškovi[],MATCH(Najvećih_5_troškova[[#This Row],[IZNOS]],OperativniTroškovi[NAJVEĆIH 5 IZNOSA],0),1)</f>
        <v>Održavanje i popravke</v>
      </c>
      <c r="C12" s="20">
        <f>LARGE(OperativniTroškovi[NAJVEĆIH 5 IZNOSA],1)</f>
        <v>4600.0000140000002</v>
      </c>
      <c r="D12" s="21">
        <f>Najvećih_5_troškova[[#This Row],[IZNOS]]/$D$6</f>
        <v>9.2685875760628658E-2</v>
      </c>
      <c r="E12" s="20">
        <f>Najvećih_5_troškova[[#This Row],[IZNOS]]*0.15</f>
        <v>690.00000209999996</v>
      </c>
    </row>
    <row r="13" spans="1:6" ht="17.25" x14ac:dyDescent="0.35">
      <c r="B13" s="19" t="str">
        <f>INDEX(OperativniTroškovi[],MATCH(Najvećih_5_troškova[[#This Row],[IZNOS]],OperativniTroškovi[NAJVEĆIH 5 IZNOSA],0),1)</f>
        <v>Pribor</v>
      </c>
      <c r="C13" s="20">
        <f>LARGE(OperativniTroškovi[NAJVEĆIH 5 IZNOSA],2)</f>
        <v>4500.0000200000004</v>
      </c>
      <c r="D13" s="21">
        <f>Najvećih_5_troškova[[#This Row],[IZNOS]]/$D$6</f>
        <v>9.0670965545033261E-2</v>
      </c>
      <c r="E13" s="20">
        <f>Najvećih_5_troškova[[#This Row],[IZNOS]]*0.15</f>
        <v>675.00000299999999</v>
      </c>
    </row>
    <row r="14" spans="1:6" ht="17.25" x14ac:dyDescent="0.35">
      <c r="B14" s="19" t="str">
        <f>INDEX(OperativniTroškovi[],MATCH(Najvećih_5_troškova[[#This Row],[IZNOS]],OperativniTroškovi[NAJVEĆIH 5 IZNOSA],0),1)</f>
        <v>Iznajmljivanje ili hipoteka</v>
      </c>
      <c r="C14" s="20">
        <f>LARGE(OperativniTroškovi[NAJVEĆIH 5 IZNOSA],3)</f>
        <v>4500.0000090000003</v>
      </c>
      <c r="D14" s="21">
        <f>Najvećih_5_troškova[[#This Row],[IZNOS]]/$D$6</f>
        <v>9.067096532339311E-2</v>
      </c>
      <c r="E14" s="20">
        <f>Najvećih_5_troškova[[#This Row],[IZNOS]]*0.15</f>
        <v>675.00000135000005</v>
      </c>
    </row>
    <row r="15" spans="1:6" ht="17.25" x14ac:dyDescent="0.35">
      <c r="B15" s="19" t="str">
        <f>INDEX(OperativniTroškovi[],MATCH(Najvećih_5_troškova[[#This Row],[IZNOS]],OperativniTroškovi[NAJVEĆIH 5 IZNOSA],0),1)</f>
        <v>Porezi</v>
      </c>
      <c r="C15" s="20">
        <f>LARGE(OperativniTroškovi[NAJVEĆIH 5 IZNOSA],4)</f>
        <v>3200.0000169999998</v>
      </c>
      <c r="D15" s="21">
        <f>Najvećih_5_troškova[[#This Row],[IZNOS]]/$D$6</f>
        <v>6.4477131110215594E-2</v>
      </c>
      <c r="E15" s="20">
        <f>Najvećih_5_troškova[[#This Row],[IZNOS]]*0.15</f>
        <v>480.00000254999998</v>
      </c>
    </row>
    <row r="16" spans="1:6" ht="17.25" x14ac:dyDescent="0.35">
      <c r="B16" s="19" t="str">
        <f>INDEX(OperativniTroškovi[],MATCH(Najvećih_5_troškova[[#This Row],[IZNOS]],OperativniTroškovi[NAJVEĆIH 5 IZNOSA],0),1)</f>
        <v>Reklamiranje</v>
      </c>
      <c r="C16" s="20">
        <f>LARGE(OperativniTroškovi[NAJVEĆIH 5 IZNOSA],5)</f>
        <v>2500.0000209999998</v>
      </c>
      <c r="D16" s="21">
        <f>Najvećih_5_troškova[[#This Row],[IZNOS]]/$D$6</f>
        <v>5.0372758835381823E-2</v>
      </c>
      <c r="E16" s="20">
        <f>Najvećih_5_troškova[[#This Row],[IZNOS]]*0.15</f>
        <v>375.00000314999994</v>
      </c>
    </row>
    <row r="17" spans="2:5" ht="17.25" x14ac:dyDescent="0.35">
      <c r="B17" t="s">
        <v>49</v>
      </c>
      <c r="C17" s="16">
        <f>SUBTOTAL(109,Najvećih_5_troškova[IZNOS])</f>
        <v>19300.000080999998</v>
      </c>
      <c r="D17" s="17">
        <f>SUBTOTAL(109,Najvećih_5_troškova[% TROŠKOVA])</f>
        <v>0.38887769657465243</v>
      </c>
      <c r="E17" s="16">
        <f>SUBTOTAL(109,Najvećih_5_troškova[SMANJENJE OD 15%])</f>
        <v>2895.0000121499997</v>
      </c>
    </row>
  </sheetData>
  <sheetProtection insertColumns="0" insertRows="0" deleteColumns="0" deleteRows="0" selectLockedCells="1" autoFilter="0"/>
  <mergeCells count="3">
    <mergeCell ref="E2:F2"/>
    <mergeCell ref="B2:D2"/>
    <mergeCell ref="B9:E9"/>
  </mergeCells>
  <conditionalFormatting sqref="C10:E65 C5:E8">
    <cfRule type="cellIs" dxfId="51" priority="2" operator="lessThan">
      <formula>0</formula>
    </cfRule>
  </conditionalFormatting>
  <conditionalFormatting sqref="D12:E17">
    <cfRule type="cellIs" dxfId="50" priority="1" operator="lessThan">
      <formula>0</formula>
    </cfRule>
  </conditionalFormatting>
  <dataValidations count="20">
    <dataValidation type="custom" allowBlank="1" showInputMessage="1" showErrorMessage="1" errorTitle="UPOZORENJE" error="Ova ćelija se automatski popunjava i njen sadržaj ne treba menjati. Promenom sadržaja ove ćelije bi se poremetila izračunavanja na ovom radnom listu." sqref="D13 D15:D16 C5:E6" xr:uid="{00000000-0002-0000-0000-000000000000}">
      <formula1>LEN(C5)=""</formula1>
    </dataValidation>
    <dataValidation type="custom" allowBlank="1" showInputMessage="1" showErrorMessage="1" errorTitle="UPOZORENJE" error="Ova ćelija se automatski popunjava i njen sadržaj ne treba menjati. Promenom sadržaja ove ćelije bi se poremetila izračunavanja na ovom radnom listu." sqref="E16" xr:uid="{00000000-0002-0000-0000-000001000000}">
      <formula1>LEN(E16:E17)=""</formula1>
    </dataValidation>
    <dataValidation type="custom" allowBlank="1" showInputMessage="1" showErrorMessage="1" errorTitle="UPOZORENJE" error="Ova ćelija se automatski popunjava i njen sadržaj ne treba menjati. Promenom sadržaja ove ćelije bi se poremetila izračunavanja na ovom radnom listu." sqref="C12:E12 C13:C16" xr:uid="{00000000-0002-0000-0000-000002000000}">
      <formula1>LEN(C12:C17)=""</formula1>
    </dataValidation>
    <dataValidation type="custom" allowBlank="1" showInputMessage="1" showErrorMessage="1" errorTitle="UPOZORENJE" error="Ova ćelija se automatski popunjava i njen sadržaj ne treba menjati. Promenom sadržaja ove ćelije bi se poremetila izračunavanja na ovom radnom listu." sqref="D14" xr:uid="{00000000-0002-0000-0000-000004000000}">
      <formula1>LEN(D13:D17)=""</formula1>
    </dataValidation>
    <dataValidation type="custom" allowBlank="1" showInputMessage="1" showErrorMessage="1" errorTitle="UPOZORENJE" error="Ova ćelija se automatski popunjava i njen sadržaj ne treba menjati. Promenom sadržaja ove ćelije bi se poremetila izračunavanja na ovom radnom listu." sqref="E13" xr:uid="{00000000-0002-0000-0000-000005000000}">
      <formula1>LEN(E13:E17)=""</formula1>
    </dataValidation>
    <dataValidation allowBlank="1" showInputMessage="1" showErrorMessage="1" prompt="Kreirajte mesečni budžet za posao u ovoj radnoj svesci. Pregled se nalazi na ovom radnom listu. Unesite detalje prihoda u tabele „Mesečni prihod“, „Osoblje“ i „Operativni troškovi“ na odgovarajućem radnom listu." sqref="A1" xr:uid="{00000000-0002-0000-0000-000006000000}"/>
    <dataValidation allowBlank="1" showInputMessage="1" showErrorMessage="1" prompt="Unesite ime preduzeća u ovu ćeliju" sqref="B1" xr:uid="{00000000-0002-0000-0000-000007000000}"/>
    <dataValidation allowBlank="1" showInputMessage="1" showErrorMessage="1" prompt="Unesite datum u ovu ćeliju. Grafikon „Pregled budžeta“ nalazi se u ćeliji B9 " sqref="E2:F2" xr:uid="{00000000-0002-0000-0000-000008000000}"/>
    <dataValidation allowBlank="1" showInputMessage="1" showErrorMessage="1" prompt="Ukupan budžet za prihode i troškove, procenjene i stvarne, automatski se izračunava na osnovu iznosa koje ste uneli u druge radne listove. Saldo i razlika se automatski prilagođavaju." sqref="B4" xr:uid="{00000000-0002-0000-0000-000009000000}"/>
    <dataValidation allowBlank="1" showInputMessage="1" showErrorMessage="1" prompt="Procenjene ukupne vrednosti se automatski izračunavaju u ovoj koloni, ispod ovog naslova" sqref="C4" xr:uid="{00000000-0002-0000-0000-00000A000000}"/>
    <dataValidation allowBlank="1" showInputMessage="1" showErrorMessage="1" prompt="Stvarne ukupne vrednosti se automatski izračunavaju u ovoj koloni, ispod ovog naslova" sqref="D4" xr:uid="{00000000-0002-0000-0000-00000B000000}"/>
    <dataValidation allowBlank="1" showInputMessage="1" showErrorMessage="1" prompt="Razlika procenjenih i stvarnih ukupnih vrednosti se automatski izračunava u ovoj koloni, ispod ovog naslova" sqref="E4" xr:uid="{00000000-0002-0000-0000-00000C000000}"/>
    <dataValidation allowBlank="1" showInputMessage="1" showErrorMessage="1" prompt="Najvećih 5 operativnih troškova se automatski ažuriraju u tabeli ispod" sqref="B10" xr:uid="{00000000-0002-0000-0000-00000D000000}"/>
    <dataValidation allowBlank="1" showInputMessage="1" showErrorMessage="1" prompt="Stavke najvećih 5 troškova se automatski ažuriraju u ovoj koloni ispod ovog naslova" sqref="B11" xr:uid="{00000000-0002-0000-0000-00000E000000}"/>
    <dataValidation allowBlank="1" showInputMessage="1" showErrorMessage="1" prompt="Iznos se automatski ažurira u ovoj koloni, ispod ovog naslova" sqref="C11" xr:uid="{00000000-0002-0000-0000-00000F000000}"/>
    <dataValidation allowBlank="1" showInputMessage="1" showErrorMessage="1" prompt="Procenat troškova se automatski izračunava u ovoj koloni, ispod ovog naslova" sqref="D11" xr:uid="{00000000-0002-0000-0000-000010000000}"/>
    <dataValidation allowBlank="1" showInputMessage="1" showErrorMessage="1" prompt="Iznos smanjenja od 15% se automatski izračunava u ovoj koloni, ispod ovog naslova" sqref="E11" xr:uid="{00000000-0002-0000-0000-000011000000}"/>
    <dataValidation allowBlank="1" showInputMessage="1" showErrorMessage="1" prompt="Naslov ovog radnog lista se nalazi u ovoj ćeliji. Unesite datum u ćeliju sa desne strane. Ukupan budžet se automatski izračunava u tabeli „Ukupne vrednosti“ počevši od ćelije B4" sqref="B2:D2" xr:uid="{00000000-0002-0000-0000-000012000000}"/>
    <dataValidation type="custom" allowBlank="1" showInputMessage="1" showErrorMessage="1" errorTitle="UPOZORENJE" error="Ova ćelija se automatski popunjava i njen sadržaj ne treba menjati. Promenom sadržaja ove ćelije bi se poremetila izračunavanja na ovom radnom listu." sqref="E14" xr:uid="{4633D676-D981-4DB4-98C8-83D77BED0EA4}">
      <formula1>LEN(E14:E17)=""</formula1>
    </dataValidation>
    <dataValidation type="custom" allowBlank="1" showInputMessage="1" showErrorMessage="1" errorTitle="UPOZORENJE" error="Ova ćelija se automatski popunjava i njen sadržaj ne treba menjati. Promenom sadržaja ove ćelije bi se poremetila izračunavanja na ovom radnom listu." sqref="E15" xr:uid="{80513436-45C2-40B5-88AE-77AE6FA2352F}">
      <formula1>LEN(E15:E17)=""</formula1>
    </dataValidation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C5:E5 D16 C6:E6 D12 D13 D14 D15 E12:E16" listDataValidation="1"/>
    <ignoredError sqref="C12:C16" listDataValidation="1" calculatedColumn="1"/>
    <ignoredError sqref="B12:B16" calculatedColumn="1"/>
  </ignoredError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9" defaultRowHeight="30" customHeight="1" x14ac:dyDescent="0.35"/>
  <cols>
    <col min="1" max="1" width="4.125" style="10" customWidth="1"/>
    <col min="2" max="2" width="43" style="10" customWidth="1"/>
    <col min="3" max="3" width="19" style="10" customWidth="1"/>
    <col min="4" max="4" width="18.875" style="10" customWidth="1"/>
    <col min="5" max="5" width="26" style="10" hidden="1" customWidth="1"/>
    <col min="6" max="6" width="19" style="10" customWidth="1"/>
    <col min="7" max="7" width="4.125" style="10" customWidth="1"/>
    <col min="8" max="8" width="4.125" customWidth="1"/>
  </cols>
  <sheetData>
    <row r="1" spans="1:7" ht="31.5" customHeight="1" x14ac:dyDescent="0.5">
      <c r="A1" s="2"/>
      <c r="B1" s="1" t="str">
        <f>IME_PREDUZEĆA</f>
        <v>IME PREDUZEĆA</v>
      </c>
      <c r="C1" s="8"/>
      <c r="D1" s="8"/>
      <c r="E1" s="8"/>
      <c r="F1" s="8"/>
      <c r="G1" s="8"/>
    </row>
    <row r="2" spans="1:7" ht="50.1" customHeight="1" x14ac:dyDescent="1">
      <c r="A2" s="2"/>
      <c r="B2" s="29" t="str">
        <f>BUDŽET_Naslov</f>
        <v>MESEČNI BUDŽET</v>
      </c>
      <c r="C2" s="29"/>
      <c r="D2" s="29"/>
      <c r="E2" s="9"/>
      <c r="F2" s="9"/>
      <c r="G2" s="9"/>
    </row>
    <row r="3" spans="1:7" ht="15" customHeight="1" x14ac:dyDescent="0.35">
      <c r="G3" s="11"/>
    </row>
    <row r="4" spans="1:7" s="4" customFormat="1" ht="30" customHeight="1" x14ac:dyDescent="0.35">
      <c r="A4" s="12"/>
      <c r="B4" s="15" t="s">
        <v>16</v>
      </c>
      <c r="C4" s="22" t="s">
        <v>9</v>
      </c>
      <c r="D4" s="22" t="s">
        <v>11</v>
      </c>
      <c r="E4" s="15" t="s">
        <v>21</v>
      </c>
      <c r="F4" s="22" t="s">
        <v>14</v>
      </c>
      <c r="G4" s="10"/>
    </row>
    <row r="5" spans="1:7" ht="30" customHeight="1" x14ac:dyDescent="0.35">
      <c r="B5" t="s">
        <v>17</v>
      </c>
      <c r="C5" s="23">
        <v>60000</v>
      </c>
      <c r="D5" s="23">
        <v>54000</v>
      </c>
      <c r="E5" s="13">
        <f>Prihod[[#This Row],[STVARNO]]+(10^-6)*ROW(Prihod[[#This Row],[STVARNO]])</f>
        <v>54000.000005000002</v>
      </c>
      <c r="F5" s="27">
        <f>Prihod[[#This Row],[STVARNO]]-Prihod[[#This Row],[PROCENJENO]]</f>
        <v>-6000</v>
      </c>
    </row>
    <row r="6" spans="1:7" ht="30" customHeight="1" x14ac:dyDescent="0.35">
      <c r="B6" t="s">
        <v>18</v>
      </c>
      <c r="C6" s="23">
        <v>3000</v>
      </c>
      <c r="D6" s="23">
        <v>3000</v>
      </c>
      <c r="E6" s="13">
        <f>Prihod[[#This Row],[STVARNO]]+(10^-6)*ROW(Prihod[[#This Row],[STVARNO]])</f>
        <v>3000.0000060000002</v>
      </c>
      <c r="F6" s="27">
        <f>Prihod[[#This Row],[STVARNO]]-Prihod[[#This Row],[PROCENJENO]]</f>
        <v>0</v>
      </c>
    </row>
    <row r="7" spans="1:7" ht="30" customHeight="1" x14ac:dyDescent="0.35">
      <c r="B7" t="s">
        <v>19</v>
      </c>
      <c r="C7" s="23">
        <v>300</v>
      </c>
      <c r="D7" s="23">
        <v>450</v>
      </c>
      <c r="E7" s="13">
        <f>Prihod[[#This Row],[STVARNO]]+(10^-6)*ROW(Prihod[[#This Row],[STVARNO]])</f>
        <v>450.00000699999998</v>
      </c>
      <c r="F7" s="27">
        <f>Prihod[[#This Row],[STVARNO]]-Prihod[[#This Row],[PROCENJENO]]</f>
        <v>150</v>
      </c>
    </row>
    <row r="8" spans="1:7" ht="30" customHeight="1" x14ac:dyDescent="0.35">
      <c r="B8" t="s">
        <v>20</v>
      </c>
      <c r="C8" s="13">
        <f>SUBTOTAL(109,Prihod[PROCENJENO])</f>
        <v>63300</v>
      </c>
      <c r="D8" s="13">
        <f>SUBTOTAL(109,Prihod[STVARNO])</f>
        <v>57450</v>
      </c>
      <c r="E8" s="13"/>
      <c r="F8" s="13">
        <f>SUBTOTAL(109,Prihod[RAZLIKA])</f>
        <v>-5850</v>
      </c>
    </row>
  </sheetData>
  <sheetProtection insertColumns="0" insertRows="0" deleteColumns="0" deleteRows="0" selectLockedCells="1" autoFilter="0"/>
  <dataConsolidate/>
  <mergeCells count="1">
    <mergeCell ref="B2:D2"/>
  </mergeCells>
  <conditionalFormatting sqref="F8">
    <cfRule type="cellIs" dxfId="31" priority="3" operator="lessThan">
      <formula>0</formula>
    </cfRule>
  </conditionalFormatting>
  <dataValidations count="8">
    <dataValidation allowBlank="1" showInputMessage="1" showErrorMessage="1" errorTitle="UPOZORENJE" error="Ova ćelija se automatski popunjava i njen sadržaj ne treba menjati. Promenom sadržaja ove ćelije bi se poremetila izračunavanja na ovom radnom listu." sqref="F5:F7" xr:uid="{00000000-0002-0000-0100-000001000000}"/>
    <dataValidation allowBlank="1" showInputMessage="1" showErrorMessage="1" prompt="Unesite mesečni prihod na ovaj radni list" sqref="A1" xr:uid="{00000000-0002-0000-0100-000002000000}"/>
    <dataValidation allowBlank="1" showInputMessage="1" showErrorMessage="1" prompt="Ime preduzeća se automatski ažurira u ovoj ćeliji" sqref="B1" xr:uid="{00000000-0002-0000-0100-000003000000}"/>
    <dataValidation allowBlank="1" showInputMessage="1" showErrorMessage="1" prompt="Naslov se automatski ažurira u ovoj ćeliji. Unesite detalje o mesečnom prihodu u tabelu ispod" sqref="B2" xr:uid="{00000000-0002-0000-0100-000004000000}"/>
    <dataValidation allowBlank="1" showInputMessage="1" showErrorMessage="1" prompt="Unesite detalje o prihodu u ovu kolonu, ispod ovog naslova. Koristite filtere naslova da biste pronašli određene unose" sqref="B4" xr:uid="{00000000-0002-0000-0100-000005000000}"/>
    <dataValidation allowBlank="1" showInputMessage="1" showErrorMessage="1" prompt="Unesite procenjeni iznos u ovu kolonu, ispod ovog naslova" sqref="C4" xr:uid="{00000000-0002-0000-0100-000006000000}"/>
    <dataValidation allowBlank="1" showInputMessage="1" showErrorMessage="1" prompt="Unesite stvarni iznos u ovoj koloni, ispod ovog naslova" sqref="D4" xr:uid="{00000000-0002-0000-0100-000007000000}"/>
    <dataValidation allowBlank="1" showInputMessage="1" showErrorMessage="1" prompt="Razlika procenjenog i stvarnog prihoda se automatski izračunava u ovoj koloni, ispod ovog naslova" sqref="F4" xr:uid="{00000000-0002-0000-01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9" defaultRowHeight="30" customHeight="1" x14ac:dyDescent="0.35"/>
  <cols>
    <col min="1" max="1" width="4.125" style="10" customWidth="1"/>
    <col min="2" max="2" width="43" style="10" customWidth="1"/>
    <col min="3" max="3" width="19" style="10" customWidth="1"/>
    <col min="4" max="4" width="18.875" style="10" customWidth="1"/>
    <col min="5" max="5" width="18" style="10" hidden="1" customWidth="1"/>
    <col min="6" max="6" width="19" style="10" customWidth="1"/>
    <col min="7" max="7" width="4.125" style="10" customWidth="1"/>
    <col min="8" max="8" width="4.125" customWidth="1"/>
  </cols>
  <sheetData>
    <row r="1" spans="1:7" ht="31.5" customHeight="1" x14ac:dyDescent="0.5">
      <c r="A1" s="2"/>
      <c r="B1" s="1" t="str">
        <f>IME_PREDUZEĆA</f>
        <v>IME PREDUZEĆA</v>
      </c>
      <c r="C1" s="8"/>
      <c r="D1" s="8"/>
      <c r="E1" s="8"/>
      <c r="F1" s="8"/>
      <c r="G1" s="8"/>
    </row>
    <row r="2" spans="1:7" ht="50.1" customHeight="1" x14ac:dyDescent="1">
      <c r="A2" s="2"/>
      <c r="B2" s="29" t="str">
        <f>BUDŽET_Naslov</f>
        <v>MESEČNI BUDŽET</v>
      </c>
      <c r="C2" s="29"/>
      <c r="D2" s="29"/>
      <c r="E2" s="9"/>
      <c r="F2" s="9"/>
      <c r="G2" s="9"/>
    </row>
    <row r="3" spans="1:7" ht="15" customHeight="1" x14ac:dyDescent="0.35"/>
    <row r="4" spans="1:7" ht="30" customHeight="1" x14ac:dyDescent="0.35">
      <c r="A4" s="12"/>
      <c r="B4" s="15" t="s">
        <v>22</v>
      </c>
      <c r="C4" s="22" t="s">
        <v>9</v>
      </c>
      <c r="D4" s="22" t="s">
        <v>11</v>
      </c>
      <c r="E4" s="15" t="s">
        <v>21</v>
      </c>
      <c r="F4" s="22" t="s">
        <v>14</v>
      </c>
    </row>
    <row r="5" spans="1:7" ht="30" customHeight="1" x14ac:dyDescent="0.35">
      <c r="B5" t="s">
        <v>23</v>
      </c>
      <c r="C5" s="23">
        <v>9500</v>
      </c>
      <c r="D5" s="23">
        <v>9600</v>
      </c>
      <c r="E5" s="13">
        <f>TroškoviOsoblja[[#This Row],[STVARNO]]+(10^-6)*ROW(TroškoviOsoblja[[#This Row],[STVARNO]])</f>
        <v>9600.0000049999999</v>
      </c>
      <c r="F5" s="27">
        <f>TroškoviOsoblja[[#This Row],[PROCENJENO]]-TroškoviOsoblja[[#This Row],[STVARNO]]</f>
        <v>-100</v>
      </c>
    </row>
    <row r="6" spans="1:7" ht="30" customHeight="1" x14ac:dyDescent="0.35">
      <c r="B6" t="s">
        <v>24</v>
      </c>
      <c r="C6" s="23">
        <v>4000</v>
      </c>
      <c r="D6" s="23">
        <v>0</v>
      </c>
      <c r="E6" s="13">
        <f>TroškoviOsoblja[[#This Row],[STVARNO]]+(10^-6)*ROW(TroškoviOsoblja[[#This Row],[STVARNO]])</f>
        <v>6.0000000000000002E-6</v>
      </c>
      <c r="F6" s="27">
        <f>TroškoviOsoblja[[#This Row],[PROCENJENO]]-TroškoviOsoblja[[#This Row],[STVARNO]]</f>
        <v>4000</v>
      </c>
    </row>
    <row r="7" spans="1:7" ht="30" customHeight="1" x14ac:dyDescent="0.35">
      <c r="B7" t="s">
        <v>25</v>
      </c>
      <c r="C7" s="23">
        <v>5000</v>
      </c>
      <c r="D7" s="23">
        <v>4500</v>
      </c>
      <c r="E7" s="13">
        <f>TroškoviOsoblja[[#This Row],[STVARNO]]+(10^-6)*ROW(TroškoviOsoblja[[#This Row],[STVARNO]])</f>
        <v>4500.0000069999996</v>
      </c>
      <c r="F7" s="27">
        <f>TroškoviOsoblja[[#This Row],[PROCENJENO]]-TroškoviOsoblja[[#This Row],[STVARNO]]</f>
        <v>500</v>
      </c>
    </row>
    <row r="8" spans="1:7" ht="30" customHeight="1" x14ac:dyDescent="0.35">
      <c r="B8" t="s">
        <v>26</v>
      </c>
      <c r="C8" s="14">
        <f>SUBTOTAL(109,TroškoviOsoblja[PROCENJENO])</f>
        <v>18500</v>
      </c>
      <c r="D8" s="14">
        <f>SUBTOTAL(109,TroškoviOsoblja[STVARNO])</f>
        <v>14100</v>
      </c>
      <c r="E8" s="13"/>
      <c r="F8" s="14">
        <f>SUBTOTAL(109,TroškoviOsoblja[RAZLIKA])</f>
        <v>4400</v>
      </c>
    </row>
  </sheetData>
  <sheetProtection insertColumns="0" insertRows="0" deleteColumns="0" deleteRows="0" selectLockedCells="1" autoFilter="0"/>
  <dataConsolidate/>
  <mergeCells count="1">
    <mergeCell ref="B2:D2"/>
  </mergeCells>
  <conditionalFormatting sqref="F8">
    <cfRule type="cellIs" dxfId="20" priority="1" operator="lessThan">
      <formula>0</formula>
    </cfRule>
  </conditionalFormatting>
  <dataValidations count="8">
    <dataValidation allowBlank="1" showInputMessage="1" showErrorMessage="1" errorTitle="UPOZORENJE" error="Ova ćelija se automatski popunjava i njen sadržaj ne treba menjati. Promenom sadržaja ove ćelije bi se poremetila izračunavanja na ovom radnom listu." sqref="F5:F7" xr:uid="{00000000-0002-0000-0200-000000000000}"/>
    <dataValidation allowBlank="1" showInputMessage="1" showErrorMessage="1" prompt="Unesite mesečne troškove osoblja na ovaj radni list" sqref="A1" xr:uid="{00000000-0002-0000-0200-000002000000}"/>
    <dataValidation allowBlank="1" showInputMessage="1" showErrorMessage="1" prompt="Ime preduzeća se automatski ažurira u ovoj ćeliji" sqref="B1" xr:uid="{00000000-0002-0000-0200-000003000000}"/>
    <dataValidation allowBlank="1" showInputMessage="1" showErrorMessage="1" prompt="Naslov se automatski ažurira u ovoj ćeliji. Unesite detalje o mesečnim troškovima osoblja u tabelu ispod" sqref="B2" xr:uid="{00000000-0002-0000-0200-000004000000}"/>
    <dataValidation allowBlank="1" showInputMessage="1" showErrorMessage="1" prompt="Unesite troškove osoblja u ovu kolonu, ispod ovog naslova. Koristite filtere naslova da biste pronašli određene unose" sqref="B4" xr:uid="{00000000-0002-0000-0200-000005000000}"/>
    <dataValidation allowBlank="1" showInputMessage="1" showErrorMessage="1" prompt="Unesite procenjeni iznos u ovu kolonu, ispod ovog naslova" sqref="C4" xr:uid="{00000000-0002-0000-0200-000006000000}"/>
    <dataValidation allowBlank="1" showInputMessage="1" showErrorMessage="1" prompt="Unesite stvarni iznos u ovoj koloni, ispod ovog naslova" sqref="D4" xr:uid="{00000000-0002-0000-0200-000007000000}"/>
    <dataValidation allowBlank="1" showInputMessage="1" showErrorMessage="1" prompt="Razlika procenjenih i stvarnih troškova osoblja se automatski izračunava u ovoj koloni, ispod ovog naslova" sqref="F4" xr:uid="{00000000-0002-0000-02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G25"/>
  <sheetViews>
    <sheetView showGridLines="0" zoomScaleNormal="100" workbookViewId="0"/>
  </sheetViews>
  <sheetFormatPr defaultColWidth="9" defaultRowHeight="30" customHeight="1" x14ac:dyDescent="0.35"/>
  <cols>
    <col min="1" max="1" width="4.125" style="10" customWidth="1"/>
    <col min="2" max="2" width="43" style="10" customWidth="1"/>
    <col min="3" max="3" width="19" style="10" customWidth="1"/>
    <col min="4" max="4" width="18.875" style="10" customWidth="1"/>
    <col min="5" max="5" width="21.875" style="10" hidden="1" customWidth="1"/>
    <col min="6" max="6" width="19" style="10" customWidth="1"/>
    <col min="7" max="7" width="4.125" style="10" customWidth="1"/>
    <col min="8" max="8" width="4.125" customWidth="1"/>
  </cols>
  <sheetData>
    <row r="1" spans="1:7" ht="31.5" customHeight="1" x14ac:dyDescent="0.5">
      <c r="A1" s="2"/>
      <c r="B1" s="1" t="str">
        <f>IME_PREDUZEĆA</f>
        <v>IME PREDUZEĆA</v>
      </c>
      <c r="C1" s="8"/>
      <c r="D1" s="8"/>
      <c r="E1" s="8"/>
      <c r="F1" s="8"/>
      <c r="G1" s="8"/>
    </row>
    <row r="2" spans="1:7" ht="50.1" customHeight="1" x14ac:dyDescent="1">
      <c r="A2" s="2"/>
      <c r="B2" s="29" t="str">
        <f>BUDŽET_Naslov</f>
        <v>MESEČNI BUDŽET</v>
      </c>
      <c r="C2" s="29"/>
      <c r="D2" s="29"/>
      <c r="E2" s="9"/>
      <c r="F2" s="9"/>
      <c r="G2" s="9"/>
    </row>
    <row r="3" spans="1:7" ht="15" customHeight="1" x14ac:dyDescent="0.35"/>
    <row r="4" spans="1:7" ht="30" customHeight="1" x14ac:dyDescent="0.35">
      <c r="B4" s="15" t="s">
        <v>27</v>
      </c>
      <c r="C4" s="22" t="s">
        <v>9</v>
      </c>
      <c r="D4" s="22" t="s">
        <v>11</v>
      </c>
      <c r="E4" s="15" t="s">
        <v>21</v>
      </c>
      <c r="F4" s="22" t="s">
        <v>14</v>
      </c>
    </row>
    <row r="5" spans="1:7" ht="30" customHeight="1" x14ac:dyDescent="0.35">
      <c r="B5" t="s">
        <v>32</v>
      </c>
      <c r="C5" s="23">
        <v>1000</v>
      </c>
      <c r="D5" s="23">
        <v>1000</v>
      </c>
      <c r="E5" s="13">
        <f>OperativniTroškovi[[#This Row],[STVARNO]]+(10^-6)*ROW(OperativniTroškovi[[#This Row],[STVARNO]])</f>
        <v>1000.000005</v>
      </c>
      <c r="F5" s="27">
        <f>OperativniTroškovi[[#This Row],[PROCENJENO]]-OperativniTroškovi[[#This Row],[STVARNO]]</f>
        <v>0</v>
      </c>
    </row>
    <row r="6" spans="1:7" ht="30" customHeight="1" x14ac:dyDescent="0.35">
      <c r="B6" t="s">
        <v>47</v>
      </c>
      <c r="C6" s="23">
        <v>1000</v>
      </c>
      <c r="D6" s="23">
        <v>750</v>
      </c>
      <c r="E6" s="13">
        <f>OperativniTroškovi[[#This Row],[STVARNO]]+(10^-6)*ROW(OperativniTroškovi[[#This Row],[STVARNO]])</f>
        <v>750.00000599999998</v>
      </c>
      <c r="F6" s="27">
        <f>OperativniTroškovi[[#This Row],[PROCENJENO]]-OperativniTroškovi[[#This Row],[STVARNO]]</f>
        <v>250</v>
      </c>
    </row>
    <row r="7" spans="1:7" ht="30" customHeight="1" x14ac:dyDescent="0.35">
      <c r="B7" t="s">
        <v>29</v>
      </c>
      <c r="C7" s="23">
        <v>2000</v>
      </c>
      <c r="D7" s="23">
        <v>2000</v>
      </c>
      <c r="E7" s="13">
        <f>OperativniTroškovi[[#This Row],[STVARNO]]+(10^-6)*ROW(OperativniTroškovi[[#This Row],[STVARNO]])</f>
        <v>2000.0000070000001</v>
      </c>
      <c r="F7" s="27">
        <f>OperativniTroškovi[[#This Row],[PROCENJENO]]-OperativniTroškovi[[#This Row],[STVARNO]]</f>
        <v>0</v>
      </c>
    </row>
    <row r="8" spans="1:7" ht="30" customHeight="1" x14ac:dyDescent="0.35">
      <c r="B8" t="s">
        <v>42</v>
      </c>
      <c r="C8" s="23">
        <v>900</v>
      </c>
      <c r="D8" s="23">
        <v>840</v>
      </c>
      <c r="E8" s="13">
        <f>OperativniTroškovi[[#This Row],[STVARNO]]+(10^-6)*ROW(OperativniTroškovi[[#This Row],[STVARNO]])</f>
        <v>840.00000799999998</v>
      </c>
      <c r="F8" s="27">
        <f>OperativniTroškovi[[#This Row],[PROCENJENO]]-OperativniTroškovi[[#This Row],[STVARNO]]</f>
        <v>60</v>
      </c>
    </row>
    <row r="9" spans="1:7" ht="30" customHeight="1" x14ac:dyDescent="0.35">
      <c r="B9" t="s">
        <v>40</v>
      </c>
      <c r="C9" s="23">
        <v>4100</v>
      </c>
      <c r="D9" s="23">
        <v>4500</v>
      </c>
      <c r="E9" s="13">
        <f>OperativniTroškovi[[#This Row],[STVARNO]]+(10^-6)*ROW(OperativniTroškovi[[#This Row],[STVARNO]])</f>
        <v>4500.0000090000003</v>
      </c>
      <c r="F9" s="27">
        <f>OperativniTroškovi[[#This Row],[PROCENJENO]]-OperativniTroškovi[[#This Row],[STVARNO]]</f>
        <v>-400</v>
      </c>
    </row>
    <row r="10" spans="1:7" ht="30" customHeight="1" x14ac:dyDescent="0.35">
      <c r="B10" t="s">
        <v>35</v>
      </c>
      <c r="C10" s="23">
        <v>2000</v>
      </c>
      <c r="D10" s="23">
        <v>2200</v>
      </c>
      <c r="E10" s="13">
        <f>OperativniTroškovi[[#This Row],[STVARNO]]+(10^-6)*ROW(OperativniTroškovi[[#This Row],[STVARNO]])</f>
        <v>2200.0000100000002</v>
      </c>
      <c r="F10" s="27">
        <f>OperativniTroškovi[[#This Row],[PROCENJENO]]-OperativniTroškovi[[#This Row],[STVARNO]]</f>
        <v>-200</v>
      </c>
    </row>
    <row r="11" spans="1:7" ht="30" customHeight="1" x14ac:dyDescent="0.35">
      <c r="B11" t="s">
        <v>38</v>
      </c>
      <c r="C11" s="23">
        <v>800</v>
      </c>
      <c r="D11" s="23">
        <v>750</v>
      </c>
      <c r="E11" s="13">
        <f>OperativniTroškovi[[#This Row],[STVARNO]]+(10^-6)*ROW(OperativniTroškovi[[#This Row],[STVARNO]])</f>
        <v>750.00001099999997</v>
      </c>
      <c r="F11" s="27">
        <f>OperativniTroškovi[[#This Row],[PROCENJENO]]-OperativniTroškovi[[#This Row],[STVARNO]]</f>
        <v>50</v>
      </c>
    </row>
    <row r="12" spans="1:7" ht="30" customHeight="1" x14ac:dyDescent="0.35">
      <c r="B12" t="s">
        <v>46</v>
      </c>
      <c r="C12" s="23">
        <v>1400</v>
      </c>
      <c r="D12" s="23">
        <v>1385</v>
      </c>
      <c r="E12" s="13">
        <f>OperativniTroškovi[[#This Row],[STVARNO]]+(10^-6)*ROW(OperativniTroškovi[[#This Row],[STVARNO]])</f>
        <v>1385.000012</v>
      </c>
      <c r="F12" s="27">
        <f>OperativniTroškovi[[#This Row],[PROCENJENO]]-OperativniTroškovi[[#This Row],[STVARNO]]</f>
        <v>15</v>
      </c>
    </row>
    <row r="13" spans="1:7" ht="30" customHeight="1" x14ac:dyDescent="0.35">
      <c r="B13" t="s">
        <v>33</v>
      </c>
      <c r="C13" s="23">
        <v>500</v>
      </c>
      <c r="D13" s="23">
        <v>525</v>
      </c>
      <c r="E13" s="13">
        <f>OperativniTroškovi[[#This Row],[STVARNO]]+(10^-6)*ROW(OperativniTroškovi[[#This Row],[STVARNO]])</f>
        <v>525.00001299999997</v>
      </c>
      <c r="F13" s="27">
        <f>OperativniTroškovi[[#This Row],[PROCENJENO]]-OperativniTroškovi[[#This Row],[STVARNO]]</f>
        <v>-25</v>
      </c>
    </row>
    <row r="14" spans="1:7" ht="30" customHeight="1" x14ac:dyDescent="0.35">
      <c r="B14" t="s">
        <v>37</v>
      </c>
      <c r="C14" s="23">
        <v>4500</v>
      </c>
      <c r="D14" s="23">
        <v>4600</v>
      </c>
      <c r="E14" s="13">
        <f>OperativniTroškovi[[#This Row],[STVARNO]]+(10^-6)*ROW(OperativniTroškovi[[#This Row],[STVARNO]])</f>
        <v>4600.0000140000002</v>
      </c>
      <c r="F14" s="27">
        <f>OperativniTroškovi[[#This Row],[PROCENJENO]]-OperativniTroškovi[[#This Row],[STVARNO]]</f>
        <v>-100</v>
      </c>
    </row>
    <row r="15" spans="1:7" ht="30" customHeight="1" x14ac:dyDescent="0.35">
      <c r="B15" t="s">
        <v>34</v>
      </c>
      <c r="C15" s="23">
        <v>1300</v>
      </c>
      <c r="D15" s="23">
        <v>1275</v>
      </c>
      <c r="E15" s="13">
        <f>OperativniTroškovi[[#This Row],[STVARNO]]+(10^-6)*ROW(OperativniTroškovi[[#This Row],[STVARNO]])</f>
        <v>1275.0000150000001</v>
      </c>
      <c r="F15" s="27">
        <f>OperativniTroškovi[[#This Row],[PROCENJENO]]-OperativniTroškovi[[#This Row],[STVARNO]]</f>
        <v>25</v>
      </c>
    </row>
    <row r="16" spans="1:7" ht="30" customHeight="1" x14ac:dyDescent="0.35">
      <c r="B16" t="s">
        <v>30</v>
      </c>
      <c r="C16" s="23">
        <v>1500</v>
      </c>
      <c r="D16" s="23">
        <v>2175</v>
      </c>
      <c r="E16" s="13">
        <f>OperativniTroškovi[[#This Row],[STVARNO]]+(10^-6)*ROW(OperativniTroškovi[[#This Row],[STVARNO]])</f>
        <v>2175.000016</v>
      </c>
      <c r="F16" s="27">
        <f>OperativniTroškovi[[#This Row],[PROCENJENO]]-OperativniTroškovi[[#This Row],[STVARNO]]</f>
        <v>-675</v>
      </c>
    </row>
    <row r="17" spans="2:6" ht="30" customHeight="1" x14ac:dyDescent="0.35">
      <c r="B17" t="s">
        <v>44</v>
      </c>
      <c r="C17" s="23">
        <v>3000</v>
      </c>
      <c r="D17" s="23">
        <v>3200</v>
      </c>
      <c r="E17" s="13">
        <f>OperativniTroškovi[[#This Row],[STVARNO]]+(10^-6)*ROW(OperativniTroškovi[[#This Row],[STVARNO]])</f>
        <v>3200.0000169999998</v>
      </c>
      <c r="F17" s="27">
        <f>OperativniTroškovi[[#This Row],[PROCENJENO]]-OperativniTroškovi[[#This Row],[STVARNO]]</f>
        <v>-200</v>
      </c>
    </row>
    <row r="18" spans="2:6" ht="30" customHeight="1" x14ac:dyDescent="0.35">
      <c r="B18" t="s">
        <v>39</v>
      </c>
      <c r="C18" s="23">
        <v>400</v>
      </c>
      <c r="D18" s="23">
        <v>350</v>
      </c>
      <c r="E18" s="13">
        <f>OperativniTroškovi[[#This Row],[STVARNO]]+(10^-6)*ROW(OperativniTroškovi[[#This Row],[STVARNO]])</f>
        <v>350.00001800000001</v>
      </c>
      <c r="F18" s="27">
        <f>OperativniTroškovi[[#This Row],[PROCENJENO]]-OperativniTroškovi[[#This Row],[STVARNO]]</f>
        <v>50</v>
      </c>
    </row>
    <row r="19" spans="2:6" ht="30" customHeight="1" x14ac:dyDescent="0.35">
      <c r="B19" t="s">
        <v>36</v>
      </c>
      <c r="C19" s="23">
        <v>1000</v>
      </c>
      <c r="D19" s="23">
        <v>800</v>
      </c>
      <c r="E19" s="13">
        <f>OperativniTroškovi[[#This Row],[STVARNO]]+(10^-6)*ROW(OperativniTroškovi[[#This Row],[STVARNO]])</f>
        <v>800.00001899999995</v>
      </c>
      <c r="F19" s="27">
        <f>OperativniTroškovi[[#This Row],[PROCENJENO]]-OperativniTroškovi[[#This Row],[STVARNO]]</f>
        <v>200</v>
      </c>
    </row>
    <row r="20" spans="2:6" ht="30" customHeight="1" x14ac:dyDescent="0.35">
      <c r="B20" t="s">
        <v>43</v>
      </c>
      <c r="C20" s="23">
        <v>5000</v>
      </c>
      <c r="D20" s="23">
        <v>4500</v>
      </c>
      <c r="E20" s="13">
        <f>OperativniTroškovi[[#This Row],[STVARNO]]+(10^-6)*ROW(OperativniTroškovi[[#This Row],[STVARNO]])</f>
        <v>4500.0000200000004</v>
      </c>
      <c r="F20" s="27">
        <f>OperativniTroškovi[[#This Row],[PROCENJENO]]-OperativniTroškovi[[#This Row],[STVARNO]]</f>
        <v>500</v>
      </c>
    </row>
    <row r="21" spans="2:6" ht="30" customHeight="1" x14ac:dyDescent="0.35">
      <c r="B21" t="s">
        <v>28</v>
      </c>
      <c r="C21" s="23">
        <v>3000</v>
      </c>
      <c r="D21" s="23">
        <v>2500</v>
      </c>
      <c r="E21" s="13">
        <f>OperativniTroškovi[[#This Row],[STVARNO]]+(10^-6)*ROW(OperativniTroškovi[[#This Row],[STVARNO]])</f>
        <v>2500.0000209999998</v>
      </c>
      <c r="F21" s="27">
        <f>OperativniTroškovi[[#This Row],[PROCENJENO]]-OperativniTroškovi[[#This Row],[STVARNO]]</f>
        <v>500</v>
      </c>
    </row>
    <row r="22" spans="2:6" ht="30" customHeight="1" x14ac:dyDescent="0.35">
      <c r="B22" t="s">
        <v>45</v>
      </c>
      <c r="C22" s="23">
        <v>250</v>
      </c>
      <c r="D22" s="23">
        <v>280</v>
      </c>
      <c r="E22" s="13">
        <f>OperativniTroškovi[[#This Row],[STVARNO]]+(10^-6)*ROW(OperativniTroškovi[[#This Row],[STVARNO]])</f>
        <v>280.000022</v>
      </c>
      <c r="F22" s="27">
        <f>OperativniTroškovi[[#This Row],[PROCENJENO]]-OperativniTroškovi[[#This Row],[STVARNO]]</f>
        <v>-30</v>
      </c>
    </row>
    <row r="23" spans="2:6" ht="30" customHeight="1" x14ac:dyDescent="0.35">
      <c r="B23" t="s">
        <v>31</v>
      </c>
      <c r="C23" s="23">
        <v>2000</v>
      </c>
      <c r="D23" s="23">
        <v>1500</v>
      </c>
      <c r="E23" s="13">
        <f>OperativniTroškovi[[#This Row],[STVARNO]]+(10^-6)*ROW(OperativniTroškovi[[#This Row],[STVARNO]])</f>
        <v>1500.0000230000001</v>
      </c>
      <c r="F23" s="27">
        <f>OperativniTroškovi[[#This Row],[PROCENJENO]]-OperativniTroškovi[[#This Row],[STVARNO]]</f>
        <v>500</v>
      </c>
    </row>
    <row r="24" spans="2:6" ht="30" customHeight="1" x14ac:dyDescent="0.35">
      <c r="B24" t="s">
        <v>41</v>
      </c>
      <c r="C24" s="23">
        <v>350</v>
      </c>
      <c r="D24" s="23">
        <v>400</v>
      </c>
      <c r="E24" s="13">
        <f>OperativniTroškovi[[#This Row],[STVARNO]]+(10^-6)*ROW(OperativniTroškovi[[#This Row],[STVARNO]])</f>
        <v>400.000024</v>
      </c>
      <c r="F24" s="27">
        <f>OperativniTroškovi[[#This Row],[PROCENJENO]]-OperativniTroškovi[[#This Row],[STVARNO]]</f>
        <v>-50</v>
      </c>
    </row>
    <row r="25" spans="2:6" ht="30" customHeight="1" x14ac:dyDescent="0.35">
      <c r="B25" s="18" t="s">
        <v>48</v>
      </c>
      <c r="C25" s="16">
        <f>SUBTOTAL(109,OperativniTroškovi[PROCENJENO])</f>
        <v>36000</v>
      </c>
      <c r="D25" s="16">
        <f>SUBTOTAL(109,OperativniTroškovi[STVARNO])</f>
        <v>35530</v>
      </c>
      <c r="E25" s="16"/>
      <c r="F25" s="16">
        <f>SUBTOTAL(109,OperativniTroškovi[RAZLIKA])</f>
        <v>470</v>
      </c>
    </row>
  </sheetData>
  <sheetProtection insertColumns="0" insertRows="0" deleteColumns="0" deleteRows="0" selectLockedCells="1" autoFilter="0"/>
  <dataConsolidate/>
  <mergeCells count="1">
    <mergeCell ref="B2:D2"/>
  </mergeCells>
  <conditionalFormatting sqref="F25">
    <cfRule type="cellIs" dxfId="8" priority="1" operator="lessThan">
      <formula>0</formula>
    </cfRule>
  </conditionalFormatting>
  <dataValidations count="8">
    <dataValidation allowBlank="1" showInputMessage="1" showErrorMessage="1" errorTitle="UPOZORENJE" error="Ova ćelija se automatski popunjava i njen sadržaj ne treba menjati. Promenom sadržaja ove ćelije bi se poremetila izračunavanja na ovom radnom listu." sqref="F5:F24" xr:uid="{00000000-0002-0000-0300-000001000000}"/>
    <dataValidation allowBlank="1" showInputMessage="1" showErrorMessage="1" prompt="Unesite mesečne operativne troškove na ovaj radni list" sqref="A1" xr:uid="{00000000-0002-0000-0300-000002000000}"/>
    <dataValidation allowBlank="1" showInputMessage="1" showErrorMessage="1" prompt="Ime preduzeća se automatski ažurira u ovoj ćeliji" sqref="B1" xr:uid="{00000000-0002-0000-0300-000003000000}"/>
    <dataValidation allowBlank="1" showInputMessage="1" showErrorMessage="1" prompt="Naslov se automatski ažurira u ovoj ćeliji. Unesite detalje o mesečnim operativnim troškovima u tabelu ispod" sqref="B2" xr:uid="{00000000-0002-0000-0300-000004000000}"/>
    <dataValidation allowBlank="1" showInputMessage="1" showErrorMessage="1" prompt="Unesite operativne troškove u ovu kolonu, ispod ovog naslova. Koristite filtere naslova da biste pronašli određene unose" sqref="B4" xr:uid="{00000000-0002-0000-0300-000005000000}"/>
    <dataValidation allowBlank="1" showInputMessage="1" showErrorMessage="1" prompt="Unesite procenjeni iznos u ovu kolonu, ispod ovog naslova" sqref="C4" xr:uid="{00000000-0002-0000-0300-000006000000}"/>
    <dataValidation allowBlank="1" showInputMessage="1" showErrorMessage="1" prompt="Unesite stvarni iznos u ovoj koloni, ispod ovog naslova" sqref="D4" xr:uid="{00000000-0002-0000-0300-000007000000}"/>
    <dataValidation allowBlank="1" showInputMessage="1" showErrorMessage="1" prompt="Razlika procenjenih i stvarnih operativnih troškova se automatski izračunava u ovoj koloni, ispod ovog naslova" sqref="F4" xr:uid="{00000000-0002-0000-03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BAD89A-B1E7-4A71-B0D2-6CB0135F2A78}">
  <ds:schemaRefs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1af3243-3dd4-4a8d-8c0d-dd76da1f02a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44E06A-A2E7-438E-8CB9-2E995F98C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10</vt:i4>
      </vt:variant>
    </vt:vector>
  </HeadingPairs>
  <TitlesOfParts>
    <vt:vector size="14" baseType="lpstr">
      <vt:lpstr>Pregled mesečnog budžeta</vt:lpstr>
      <vt:lpstr>Prihod</vt:lpstr>
      <vt:lpstr>Troškovi osoblja</vt:lpstr>
      <vt:lpstr>Operativni troškovi</vt:lpstr>
      <vt:lpstr>BUDŽET_Naslov</vt:lpstr>
      <vt:lpstr>IME_PREDUZEĆA</vt:lpstr>
      <vt:lpstr>Naslov1</vt:lpstr>
      <vt:lpstr>Naslov2</vt:lpstr>
      <vt:lpstr>Naslov3</vt:lpstr>
      <vt:lpstr>Naslov4</vt:lpstr>
      <vt:lpstr>NaslovKolone1</vt:lpstr>
      <vt:lpstr>'Operativni troškovi'!Print_Titles</vt:lpstr>
      <vt:lpstr>Prihod!Print_Titles</vt:lpstr>
      <vt:lpstr>'Troškovi osoblja'!Print_Titles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2019-07-12T07:12:43Z</dcterms:created>
  <dcterms:modified xsi:type="dcterms:W3CDTF">2019-07-12T07:12:43Z</dcterms:modified>
</cp:coreProperties>
</file>