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5480" windowHeight="11640"/>
  </bookViews>
  <sheets>
    <sheet name="Godišnji kalendar" sheetId="1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'Godišnji kalendar'!$C$1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'Godišnji kalendar'!$A$1:$U$57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<sst xmlns="http://schemas.openxmlformats.org/spreadsheetml/2006/main" count="108" uniqueCount="29">
  <si>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</si>
  <si>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</si>
  <si>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</si>
  <si>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</si>
  <si>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</si>
  <si>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APRIL</t>
  </si>
  <si>
    <t>456.555.0123</t>
  </si>
  <si>
    <t>123 Green Drive</t>
  </si>
  <si>
    <t>Springfield, NY 76543</t>
  </si>
  <si>
    <t>www.contoso.com</t>
  </si>
  <si>
    <t>info@contoso.com</t>
  </si>
  <si>
    <t>JANUAR</t>
  </si>
  <si>
    <t>FEBRUAR</t>
  </si>
  <si>
    <t>MART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</si>
  <si>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</si>
  <si>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</si>
  <si>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</si>
  <si>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</si>
  <si>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</si>
  <si>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</si>
  <si>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</si>
  <si>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</si>
  <si>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VAŽNI DATUMI</t>
  </si>
  <si>
    <t>JANUAR 1.</t>
  </si>
  <si>
    <t>NOVA GODINA</t>
  </si>
  <si>
    <t>14. FEBRUAR</t>
  </si>
  <si>
    <t>DAN ZALJUBLJENIH</t>
  </si>
  <si>
    <t>22. FEBRUAR</t>
  </si>
  <si>
    <t>SLOBODAN ULAZ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</si>
</sst>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3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u/>
      <sz val="9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49" fontId="0" fillId="0" borderId="0" xfId="0" applyNumberFormat="1" applyFont="1"/>
    <xf numFmtId="49" fontId="8" fillId="0" borderId="0" xfId="0" applyNumberFormat="1" applyFont="1"/>
    <xf numFmtId="49" fontId="0" fillId="0" borderId="0" xfId="0" applyNumberFormat="1" applyFont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2" borderId="0" xfId="0" applyFill="1"/>
    <xf numFmtId="0" fontId="4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49" fontId="8" fillId="0" borderId="1" xfId="0" applyNumberFormat="1" applyFont="1" applyBorder="1"/>
    <xf numFmtId="0" fontId="7" fillId="0" borderId="0" xfId="0" applyFont="1"/>
    <xf numFmtId="49" fontId="10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49" fontId="12" fillId="0" borderId="0" xfId="0" applyNumberFormat="1" applyFont="1"/>
    <xf numFmtId="0" fontId="4" fillId="2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eaves" descr="Six leaves positioned down the right size of the calendar, placed at various distances and angles." title="Calendar art"/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</xdr:col>
      <xdr:colOff>38099</xdr:colOff>
      <xdr:row>1</xdr:row>
      <xdr:rowOff>9526</xdr:rowOff>
    </xdr:from>
    <xdr:to>
      <xdr:col>14</xdr:col>
      <xdr:colOff>114299</xdr:colOff>
      <xdr:row>2</xdr:row>
      <xdr:rowOff>66675</xdr:rowOff>
    </xdr:to>
    <xdr:sp macro="" textlink="">
      <xdr:nvSpPr>
        <xdr:cNvPr id="6" name="Instructions"/>
        <xdr:cNvSpPr txBox="1"/>
      </xdr:nvSpPr>
      <xdr:spPr>
        <a:xfrm>
          <a:off x="180974" y="390526"/>
          <a:ext cx="38004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accent5"/>
              </a:solidFill>
            </a:rPr>
            <a:t>Da biste promenili kalendarsku godinu, kliknite na potenciometar</a:t>
          </a: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To change this logo, right-click picture and the click Change Picture" title="Company logo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B1:AP69"/>
  <sheetViews>
    <sheetView showGridLines="0" tabSelected="1" zoomScaleNormal="100" workbookViewId="0"/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2:42" ht="30" customHeight="1" x14ac:dyDescent="0.2">
      <c r="B1" s="8"/>
      <c r="C1" s="26">
        <v>2011</v>
      </c>
      <c r="D1" s="26"/>
      <c r="E1" s="26"/>
      <c r="F1" s="26"/>
      <c r="G1" s="1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  <c r="T1" s="18"/>
      <c r="U1" s="12" t="s">
        <v>22</v>
      </c>
      <c r="V1" s="8"/>
      <c r="W1" s="8"/>
      <c r="X1"/>
      <c r="Y1"/>
      <c r="Z1"/>
      <c r="AA1"/>
    </row>
    <row r="2" spans="2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</row>
    <row r="3" spans="2:42" ht="15" customHeight="1" x14ac:dyDescent="0.25">
      <c r="B3" s="2"/>
      <c r="C3" s="20" t="s">
        <v>11</v>
      </c>
      <c r="D3" s="6"/>
      <c r="E3" s="6"/>
      <c r="F3" s="6"/>
      <c r="G3" s="6"/>
      <c r="H3" s="6"/>
      <c r="I3" s="6"/>
      <c r="J3" s="6"/>
      <c r="K3" s="7" t="s">
        <v>12</v>
      </c>
      <c r="L3" s="6"/>
      <c r="M3" s="6"/>
      <c r="N3" s="6"/>
      <c r="O3" s="6"/>
      <c r="P3" s="6"/>
      <c r="Q3" s="6"/>
      <c r="R3" s="2"/>
      <c r="S3" s="10"/>
      <c r="U3" s="16" t="s">
        <v>23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5" customHeight="1" x14ac:dyDescent="0.2">
      <c r="B4" s="2"/>
      <c r="C4" s="24" t="s">
        <v>1</v>
      </c>
      <c r="D4" s="24" t="s">
        <v>2</v>
      </c>
      <c r="E4" s="24" t="s">
        <v>3</v>
      </c>
      <c r="F4" s="24" t="s">
        <v>2</v>
      </c>
      <c r="G4" s="24" t="s">
        <v>4</v>
      </c>
      <c r="H4" s="24" t="s">
        <v>0</v>
      </c>
      <c r="I4" s="24" t="s">
        <v>0</v>
      </c>
      <c r="J4" s="4"/>
      <c r="K4" s="24" t="s">
        <v>1</v>
      </c>
      <c r="L4" s="24" t="s">
        <v>2</v>
      </c>
      <c r="M4" s="24" t="s">
        <v>3</v>
      </c>
      <c r="N4" s="24" t="s">
        <v>2</v>
      </c>
      <c r="O4" s="24" t="s">
        <v>4</v>
      </c>
      <c r="P4" s="24" t="s">
        <v>0</v>
      </c>
      <c r="Q4" s="24" t="s">
        <v>0</v>
      </c>
      <c r="R4" s="2"/>
      <c r="S4" s="8"/>
      <c r="U4" s="23" t="s">
        <v>24</v>
      </c>
      <c r="Z4" s="2"/>
      <c r="AH4" s="2"/>
      <c r="AP4" s="2"/>
    </row>
    <row r="5" spans="2:42" ht="15" customHeight="1" x14ac:dyDescent="0.2">
      <c r="B5" s="2"/>
      <c r="C5" s="5" t="str">
        <f>IF(DAY(JanSun1)=1,"",IF(AND(YEAR(JanSun1+1)=CalendarYear,MONTH(JanSun1+1)=1),JanSun1+1,""))</f>
        <v/>
      </c>
      <c r="D5" s="5" t="str">
        <f>IF(DAY(JanSun1)=1,"",IF(AND(YEAR(JanSun1+2)=CalendarYear,MONTH(JanSun1+2)=1),JanSun1+2,""))</f>
        <v/>
      </c>
      <c r="E5" s="5" t="str">
        <f>IF(DAY(JanSun1)=1,"",IF(AND(YEAR(JanSun1+3)=CalendarYear,MONTH(JanSun1+3)=1),JanSun1+3,""))</f>
        <v/>
      </c>
      <c r="F5" s="5" t="str">
        <f>IF(DAY(JanSun1)=1,"",IF(AND(YEAR(JanSun1+4)=CalendarYear,MONTH(JanSun1+4)=1),JanSun1+4,""))</f>
        <v/>
      </c>
      <c r="G5" s="5" t="str">
        <f>IF(DAY(JanSun1)=1,"",IF(AND(YEAR(JanSun1+5)=CalendarYear,MONTH(JanSun1+5)=1),JanSun1+5,""))</f>
        <v/>
      </c>
      <c r="H5" s="5">
        <f>IF(DAY(JanSun1)=1,"",IF(AND(YEAR(JanSun1+6)=CalendarYear,MONTH(JanSun1+6)=1),JanSun1+6,""))</f>
        <v>40544</v>
      </c>
      <c r="I5" s="5">
        <f>IF(DAY(JanSun1)=1,IF(AND(YEAR(JanSun1)=CalendarYear,MONTH(JanSun1)=1),JanSun1,""),IF(AND(YEAR(JanSun1+7)=CalendarYear,MONTH(JanSun1+7)=1),JanSun1+7,""))</f>
        <v>40545</v>
      </c>
      <c r="J5" s="5"/>
      <c r="K5" s="5" t="str">
        <f>IF(DAY(FebSun1)=1,"",IF(AND(YEAR(FebSun1+1)=CalendarYear,MONTH(FebSun1+1)=2),FebSun1+1,""))</f>
        <v/>
      </c>
      <c r="L5" s="5">
        <f>IF(DAY(FebSun1)=1,"",IF(AND(YEAR(FebSun1+2)=CalendarYear,MONTH(FebSun1+2)=2),FebSun1+2,""))</f>
        <v>40575</v>
      </c>
      <c r="M5" s="5">
        <f>IF(DAY(FebSun1)=1,"",IF(AND(YEAR(FebSun1+3)=CalendarYear,MONTH(FebSun1+3)=2),FebSun1+3,""))</f>
        <v>40576</v>
      </c>
      <c r="N5" s="5">
        <f>IF(DAY(FebSun1)=1,"",IF(AND(YEAR(FebSun1+4)=CalendarYear,MONTH(FebSun1+4)=2),FebSun1+4,""))</f>
        <v>40577</v>
      </c>
      <c r="O5" s="5">
        <f>IF(DAY(FebSun1)=1,"",IF(AND(YEAR(FebSun1+5)=CalendarYear,MONTH(FebSun1+5)=2),FebSun1+5,""))</f>
        <v>40578</v>
      </c>
      <c r="P5" s="5">
        <f>IF(DAY(FebSun1)=1,"",IF(AND(YEAR(FebSun1+6)=CalendarYear,MONTH(FebSun1+6)=2),FebSun1+6,""))</f>
        <v>40579</v>
      </c>
      <c r="Q5" s="5">
        <f>IF(DAY(FebSun1)=1,IF(AND(YEAR(FebSun1)=CalendarYear,MONTH(FebSun1)=2),FebSun1,""),IF(AND(YEAR(FebSun1+7)=CalendarYear,MONTH(FebSun1+7)=2),FebSun1+7,""))</f>
        <v>40580</v>
      </c>
      <c r="R5" s="2"/>
      <c r="S5" s="8"/>
      <c r="U5" s="15"/>
      <c r="Z5" s="2"/>
      <c r="AH5" s="2"/>
      <c r="AP5" s="2"/>
    </row>
    <row r="6" spans="2:42" ht="15" customHeight="1" x14ac:dyDescent="0.2">
      <c r="B6" s="2"/>
      <c r="C6" s="5">
        <f>IF(DAY(JanSun1)=1,IF(AND(YEAR(JanSun1+1)=CalendarYear,MONTH(JanSun1+1)=1),JanSun1+1,""),IF(AND(YEAR(JanSun1+8)=CalendarYear,MONTH(JanSun1+8)=1),JanSun1+8,""))</f>
        <v>40546</v>
      </c>
      <c r="D6" s="5">
        <f>IF(DAY(JanSun1)=1,IF(AND(YEAR(JanSun1+2)=CalendarYear,MONTH(JanSun1+2)=1),JanSun1+2,""),IF(AND(YEAR(JanSun1+9)=CalendarYear,MONTH(JanSun1+9)=1),JanSun1+9,""))</f>
        <v>40547</v>
      </c>
      <c r="E6" s="5">
        <f>IF(DAY(JanSun1)=1,IF(AND(YEAR(JanSun1+3)=CalendarYear,MONTH(JanSun1+3)=1),JanSun1+3,""),IF(AND(YEAR(JanSun1+10)=CalendarYear,MONTH(JanSun1+10)=1),JanSun1+10,""))</f>
        <v>40548</v>
      </c>
      <c r="F6" s="5">
        <f>IF(DAY(JanSun1)=1,IF(AND(YEAR(JanSun1+4)=CalendarYear,MONTH(JanSun1+4)=1),JanSun1+4,""),IF(AND(YEAR(JanSun1+11)=CalendarYear,MONTH(JanSun1+11)=1),JanSun1+11,""))</f>
        <v>40549</v>
      </c>
      <c r="G6" s="5">
        <f>IF(DAY(JanSun1)=1,IF(AND(YEAR(JanSun1+5)=CalendarYear,MONTH(JanSun1+5)=1),JanSun1+5,""),IF(AND(YEAR(JanSun1+12)=CalendarYear,MONTH(JanSun1+12)=1),JanSun1+12,""))</f>
        <v>40550</v>
      </c>
      <c r="H6" s="5">
        <f>IF(DAY(JanSun1)=1,IF(AND(YEAR(JanSun1+6)=CalendarYear,MONTH(JanSun1+6)=1),JanSun1+6,""),IF(AND(YEAR(JanSun1+13)=CalendarYear,MONTH(JanSun1+13)=1),JanSun1+13,""))</f>
        <v>40551</v>
      </c>
      <c r="I6" s="5">
        <f>IF(DAY(JanSun1)=1,IF(AND(YEAR(JanSun1+7)=CalendarYear,MONTH(JanSun1+7)=1),JanSun1+7,""),IF(AND(YEAR(JanSun1+14)=CalendarYear,MONTH(JanSun1+14)=1),JanSun1+14,""))</f>
        <v>40552</v>
      </c>
      <c r="J6" s="5"/>
      <c r="K6" s="5">
        <f>IF(DAY(FebSun1)=1,IF(AND(YEAR(FebSun1+1)=CalendarYear,MONTH(FebSun1+1)=2),FebSun1+1,""),IF(AND(YEAR(FebSun1+8)=CalendarYear,MONTH(FebSun1+8)=2),FebSun1+8,""))</f>
        <v>40581</v>
      </c>
      <c r="L6" s="5">
        <f>IF(DAY(FebSun1)=1,IF(AND(YEAR(FebSun1+2)=CalendarYear,MONTH(FebSun1+2)=2),FebSun1+2,""),IF(AND(YEAR(FebSun1+9)=CalendarYear,MONTH(FebSun1+9)=2),FebSun1+9,""))</f>
        <v>40582</v>
      </c>
      <c r="M6" s="5">
        <f>IF(DAY(FebSun1)=1,IF(AND(YEAR(FebSun1+3)=CalendarYear,MONTH(FebSun1+3)=2),FebSun1+3,""),IF(AND(YEAR(FebSun1+10)=CalendarYear,MONTH(FebSun1+10)=2),FebSun1+10,""))</f>
        <v>40583</v>
      </c>
      <c r="N6" s="5">
        <f>IF(DAY(FebSun1)=1,IF(AND(YEAR(FebSun1+4)=CalendarYear,MONTH(FebSun1+4)=2),FebSun1+4,""),IF(AND(YEAR(FebSun1+11)=CalendarYear,MONTH(FebSun1+11)=2),FebSun1+11,""))</f>
        <v>40584</v>
      </c>
      <c r="O6" s="5">
        <f>IF(DAY(FebSun1)=1,IF(AND(YEAR(FebSun1+5)=CalendarYear,MONTH(FebSun1+5)=2),FebSun1+5,""),IF(AND(YEAR(FebSun1+12)=CalendarYear,MONTH(FebSun1+12)=2),FebSun1+12,""))</f>
        <v>40585</v>
      </c>
      <c r="P6" s="5">
        <f>IF(DAY(FebSun1)=1,IF(AND(YEAR(FebSun1+6)=CalendarYear,MONTH(FebSun1+6)=2),FebSun1+6,""),IF(AND(YEAR(FebSun1+13)=CalendarYear,MONTH(FebSun1+13)=2),FebSun1+13,""))</f>
        <v>40586</v>
      </c>
      <c r="Q6" s="5">
        <f>IF(DAY(FebSun1)=1,IF(AND(YEAR(FebSun1+7)=CalendarYear,MONTH(FebSun1+7)=2),FebSun1+7,""),IF(AND(YEAR(FebSun1+14)=CalendarYear,MONTH(FebSun1+14)=2),FebSun1+14,""))</f>
        <v>40587</v>
      </c>
      <c r="R6" s="2"/>
      <c r="S6" s="8"/>
      <c r="U6" s="17" t="s">
        <v>25</v>
      </c>
      <c r="Z6" s="2"/>
      <c r="AH6" s="2"/>
      <c r="AP6" s="2"/>
    </row>
    <row r="7" spans="2:42" ht="15" customHeight="1" x14ac:dyDescent="0.2">
      <c r="B7" s="2"/>
      <c r="C7" s="5">
        <f>IF(DAY(JanSun1)=1,IF(AND(YEAR(JanSun1+8)=CalendarYear,MONTH(JanSun1+8)=1),JanSun1+8,""),IF(AND(YEAR(JanSun1+15)=CalendarYear,MONTH(JanSun1+15)=1),JanSun1+15,""))</f>
        <v>40553</v>
      </c>
      <c r="D7" s="5">
        <f>IF(DAY(JanSun1)=1,IF(AND(YEAR(JanSun1+9)=CalendarYear,MONTH(JanSun1+9)=1),JanSun1+9,""),IF(AND(YEAR(JanSun1+16)=CalendarYear,MONTH(JanSun1+16)=1),JanSun1+16,""))</f>
        <v>40554</v>
      </c>
      <c r="E7" s="5">
        <f>IF(DAY(JanSun1)=1,IF(AND(YEAR(JanSun1+10)=CalendarYear,MONTH(JanSun1+10)=1),JanSun1+10,""),IF(AND(YEAR(JanSun1+17)=CalendarYear,MONTH(JanSun1+17)=1),JanSun1+17,""))</f>
        <v>40555</v>
      </c>
      <c r="F7" s="5">
        <f>IF(DAY(JanSun1)=1,IF(AND(YEAR(JanSun1+11)=CalendarYear,MONTH(JanSun1+11)=1),JanSun1+11,""),IF(AND(YEAR(JanSun1+18)=CalendarYear,MONTH(JanSun1+18)=1),JanSun1+18,""))</f>
        <v>40556</v>
      </c>
      <c r="G7" s="5">
        <f>IF(DAY(JanSun1)=1,IF(AND(YEAR(JanSun1+12)=CalendarYear,MONTH(JanSun1+12)=1),JanSun1+12,""),IF(AND(YEAR(JanSun1+19)=CalendarYear,MONTH(JanSun1+19)=1),JanSun1+19,""))</f>
        <v>40557</v>
      </c>
      <c r="H7" s="5">
        <f>IF(DAY(JanSun1)=1,IF(AND(YEAR(JanSun1+13)=CalendarYear,MONTH(JanSun1+13)=1),JanSun1+13,""),IF(AND(YEAR(JanSun1+20)=CalendarYear,MONTH(JanSun1+20)=1),JanSun1+20,""))</f>
        <v>40558</v>
      </c>
      <c r="I7" s="5">
        <f>IF(DAY(JanSun1)=1,IF(AND(YEAR(JanSun1+14)=CalendarYear,MONTH(JanSun1+14)=1),JanSun1+14,""),IF(AND(YEAR(JanSun1+21)=CalendarYear,MONTH(JanSun1+21)=1),JanSun1+21,""))</f>
        <v>40559</v>
      </c>
      <c r="J7" s="5"/>
      <c r="K7" s="5">
        <f>IF(DAY(FebSun1)=1,IF(AND(YEAR(FebSun1+8)=CalendarYear,MONTH(FebSun1+8)=2),FebSun1+8,""),IF(AND(YEAR(FebSun1+15)=CalendarYear,MONTH(FebSun1+15)=2),FebSun1+15,""))</f>
        <v>40588</v>
      </c>
      <c r="L7" s="5">
        <f>IF(DAY(FebSun1)=1,IF(AND(YEAR(FebSun1+9)=CalendarYear,MONTH(FebSun1+9)=2),FebSun1+9,""),IF(AND(YEAR(FebSun1+16)=CalendarYear,MONTH(FebSun1+16)=2),FebSun1+16,""))</f>
        <v>40589</v>
      </c>
      <c r="M7" s="5">
        <f>IF(DAY(FebSun1)=1,IF(AND(YEAR(FebSun1+10)=CalendarYear,MONTH(FebSun1+10)=2),FebSun1+10,""),IF(AND(YEAR(FebSun1+17)=CalendarYear,MONTH(FebSun1+17)=2),FebSun1+17,""))</f>
        <v>40590</v>
      </c>
      <c r="N7" s="5">
        <f>IF(DAY(FebSun1)=1,IF(AND(YEAR(FebSun1+11)=CalendarYear,MONTH(FebSun1+11)=2),FebSun1+11,""),IF(AND(YEAR(FebSun1+18)=CalendarYear,MONTH(FebSun1+18)=2),FebSun1+18,""))</f>
        <v>40591</v>
      </c>
      <c r="O7" s="5">
        <f>IF(DAY(FebSun1)=1,IF(AND(YEAR(FebSun1+12)=CalendarYear,MONTH(FebSun1+12)=2),FebSun1+12,""),IF(AND(YEAR(FebSun1+19)=CalendarYear,MONTH(FebSun1+19)=2),FebSun1+19,""))</f>
        <v>40592</v>
      </c>
      <c r="P7" s="5">
        <f>IF(DAY(FebSun1)=1,IF(AND(YEAR(FebSun1+13)=CalendarYear,MONTH(FebSun1+13)=2),FebSun1+13,""),IF(AND(YEAR(FebSun1+20)=CalendarYear,MONTH(FebSun1+20)=2),FebSun1+20,""))</f>
        <v>40593</v>
      </c>
      <c r="Q7" s="5">
        <f>IF(DAY(FebSun1)=1,IF(AND(YEAR(FebSun1+14)=CalendarYear,MONTH(FebSun1+14)=2),FebSun1+14,""),IF(AND(YEAR(FebSun1+21)=CalendarYear,MONTH(FebSun1+21)=2),FebSun1+21,""))</f>
        <v>40594</v>
      </c>
      <c r="R7" s="2"/>
      <c r="S7" s="8"/>
      <c r="U7" s="23" t="s">
        <v>26</v>
      </c>
      <c r="Z7" s="2"/>
      <c r="AH7" s="2"/>
      <c r="AP7" s="2"/>
    </row>
    <row r="8" spans="2:42" ht="15" customHeight="1" x14ac:dyDescent="0.2">
      <c r="B8" s="2"/>
      <c r="C8" s="5">
        <f>IF(DAY(JanSun1)=1,IF(AND(YEAR(JanSun1+15)=CalendarYear,MONTH(JanSun1+15)=1),JanSun1+15,""),IF(AND(YEAR(JanSun1+22)=CalendarYear,MONTH(JanSun1+22)=1),JanSun1+22,""))</f>
        <v>40560</v>
      </c>
      <c r="D8" s="5">
        <f>IF(DAY(JanSun1)=1,IF(AND(YEAR(JanSun1+16)=CalendarYear,MONTH(JanSun1+16)=1),JanSun1+16,""),IF(AND(YEAR(JanSun1+23)=CalendarYear,MONTH(JanSun1+23)=1),JanSun1+23,""))</f>
        <v>40561</v>
      </c>
      <c r="E8" s="5">
        <f>IF(DAY(JanSun1)=1,IF(AND(YEAR(JanSun1+17)=CalendarYear,MONTH(JanSun1+17)=1),JanSun1+17,""),IF(AND(YEAR(JanSun1+24)=CalendarYear,MONTH(JanSun1+24)=1),JanSun1+24,""))</f>
        <v>40562</v>
      </c>
      <c r="F8" s="5">
        <f>IF(DAY(JanSun1)=1,IF(AND(YEAR(JanSun1+18)=CalendarYear,MONTH(JanSun1+18)=1),JanSun1+18,""),IF(AND(YEAR(JanSun1+25)=CalendarYear,MONTH(JanSun1+25)=1),JanSun1+25,""))</f>
        <v>40563</v>
      </c>
      <c r="G8" s="5">
        <f>IF(DAY(JanSun1)=1,IF(AND(YEAR(JanSun1+19)=CalendarYear,MONTH(JanSun1+19)=1),JanSun1+19,""),IF(AND(YEAR(JanSun1+26)=CalendarYear,MONTH(JanSun1+26)=1),JanSun1+26,""))</f>
        <v>40564</v>
      </c>
      <c r="H8" s="5">
        <f>IF(DAY(JanSun1)=1,IF(AND(YEAR(JanSun1+20)=CalendarYear,MONTH(JanSun1+20)=1),JanSun1+20,""),IF(AND(YEAR(JanSun1+27)=CalendarYear,MONTH(JanSun1+27)=1),JanSun1+27,""))</f>
        <v>40565</v>
      </c>
      <c r="I8" s="5">
        <f>IF(DAY(JanSun1)=1,IF(AND(YEAR(JanSun1+21)=CalendarYear,MONTH(JanSun1+21)=1),JanSun1+21,""),IF(AND(YEAR(JanSun1+28)=CalendarYear,MONTH(JanSun1+28)=1),JanSun1+28,""))</f>
        <v>40566</v>
      </c>
      <c r="J8" s="5"/>
      <c r="K8" s="5">
        <f>IF(DAY(FebSun1)=1,IF(AND(YEAR(FebSun1+15)=CalendarYear,MONTH(FebSun1+15)=2),FebSun1+15,""),IF(AND(YEAR(FebSun1+22)=CalendarYear,MONTH(FebSun1+22)=2),FebSun1+22,""))</f>
        <v>40595</v>
      </c>
      <c r="L8" s="5">
        <f>IF(DAY(FebSun1)=1,IF(AND(YEAR(FebSun1+16)=CalendarYear,MONTH(FebSun1+16)=2),FebSun1+16,""),IF(AND(YEAR(FebSun1+23)=CalendarYear,MONTH(FebSun1+23)=2),FebSun1+23,""))</f>
        <v>40596</v>
      </c>
      <c r="M8" s="5">
        <f>IF(DAY(FebSun1)=1,IF(AND(YEAR(FebSun1+17)=CalendarYear,MONTH(FebSun1+17)=2),FebSun1+17,""),IF(AND(YEAR(FebSun1+24)=CalendarYear,MONTH(FebSun1+24)=2),FebSun1+24,""))</f>
        <v>40597</v>
      </c>
      <c r="N8" s="5">
        <f>IF(DAY(FebSun1)=1,IF(AND(YEAR(FebSun1+18)=CalendarYear,MONTH(FebSun1+18)=2),FebSun1+18,""),IF(AND(YEAR(FebSun1+25)=CalendarYear,MONTH(FebSun1+25)=2),FebSun1+25,""))</f>
        <v>40598</v>
      </c>
      <c r="O8" s="5">
        <f>IF(DAY(FebSun1)=1,IF(AND(YEAR(FebSun1+19)=CalendarYear,MONTH(FebSun1+19)=2),FebSun1+19,""),IF(AND(YEAR(FebSun1+26)=CalendarYear,MONTH(FebSun1+26)=2),FebSun1+26,""))</f>
        <v>40599</v>
      </c>
      <c r="P8" s="5">
        <f>IF(DAY(FebSun1)=1,IF(AND(YEAR(FebSun1+20)=CalendarYear,MONTH(FebSun1+20)=2),FebSun1+20,""),IF(AND(YEAR(FebSun1+27)=CalendarYear,MONTH(FebSun1+27)=2),FebSun1+27,""))</f>
        <v>40600</v>
      </c>
      <c r="Q8" s="5">
        <f>IF(DAY(FebSun1)=1,IF(AND(YEAR(FebSun1+21)=CalendarYear,MONTH(FebSun1+21)=2),FebSun1+21,""),IF(AND(YEAR(FebSun1+28)=CalendarYear,MONTH(FebSun1+28)=2),FebSun1+28,""))</f>
        <v>40601</v>
      </c>
      <c r="R8" s="2"/>
      <c r="S8" s="8"/>
      <c r="U8" s="15"/>
      <c r="Z8" s="2"/>
      <c r="AH8" s="2"/>
      <c r="AP8" s="2"/>
    </row>
    <row r="9" spans="2:42" ht="15" customHeight="1" x14ac:dyDescent="0.2">
      <c r="B9" s="2"/>
      <c r="C9" s="5">
        <f>IF(DAY(JanSun1)=1,IF(AND(YEAR(JanSun1+22)=CalendarYear,MONTH(JanSun1+22)=1),JanSun1+22,""),IF(AND(YEAR(JanSun1+29)=CalendarYear,MONTH(JanSun1+29)=1),JanSun1+29,""))</f>
        <v>40567</v>
      </c>
      <c r="D9" s="5">
        <f>IF(DAY(JanSun1)=1,IF(AND(YEAR(JanSun1+23)=CalendarYear,MONTH(JanSun1+23)=1),JanSun1+23,""),IF(AND(YEAR(JanSun1+30)=CalendarYear,MONTH(JanSun1+30)=1),JanSun1+30,""))</f>
        <v>40568</v>
      </c>
      <c r="E9" s="5">
        <f>IF(DAY(JanSun1)=1,IF(AND(YEAR(JanSun1+24)=CalendarYear,MONTH(JanSun1+24)=1),JanSun1+24,""),IF(AND(YEAR(JanSun1+31)=CalendarYear,MONTH(JanSun1+31)=1),JanSun1+31,""))</f>
        <v>40569</v>
      </c>
      <c r="F9" s="5">
        <f>IF(DAY(JanSun1)=1,IF(AND(YEAR(JanSun1+25)=CalendarYear,MONTH(JanSun1+25)=1),JanSun1+25,""),IF(AND(YEAR(JanSun1+32)=CalendarYear,MONTH(JanSun1+32)=1),JanSun1+32,""))</f>
        <v>40570</v>
      </c>
      <c r="G9" s="5">
        <f>IF(DAY(JanSun1)=1,IF(AND(YEAR(JanSun1+26)=CalendarYear,MONTH(JanSun1+26)=1),JanSun1+26,""),IF(AND(YEAR(JanSun1+33)=CalendarYear,MONTH(JanSun1+33)=1),JanSun1+33,""))</f>
        <v>40571</v>
      </c>
      <c r="H9" s="5">
        <f>IF(DAY(JanSun1)=1,IF(AND(YEAR(JanSun1+27)=CalendarYear,MONTH(JanSun1+27)=1),JanSun1+27,""),IF(AND(YEAR(JanSun1+34)=CalendarYear,MONTH(JanSun1+34)=1),JanSun1+34,""))</f>
        <v>40572</v>
      </c>
      <c r="I9" s="5">
        <f>IF(DAY(JanSun1)=1,IF(AND(YEAR(JanSun1+28)=CalendarYear,MONTH(JanSun1+28)=1),JanSun1+28,""),IF(AND(YEAR(JanSun1+35)=CalendarYear,MONTH(JanSun1+35)=1),JanSun1+35,""))</f>
        <v>40573</v>
      </c>
      <c r="J9" s="5"/>
      <c r="K9" s="5">
        <f>IF(DAY(FebSun1)=1,IF(AND(YEAR(FebSun1+22)=CalendarYear,MONTH(FebSun1+22)=2),FebSun1+22,""),IF(AND(YEAR(FebSun1+29)=CalendarYear,MONTH(FebSun1+29)=2),FebSun1+29,""))</f>
        <v>40602</v>
      </c>
      <c r="L9" s="5" t="str">
        <f>IF(DAY(FebSun1)=1,IF(AND(YEAR(FebSun1+23)=CalendarYear,MONTH(FebSun1+23)=2),FebSun1+23,""),IF(AND(YEAR(FebSun1+30)=CalendarYear,MONTH(FebSun1+30)=2),FebSun1+30,""))</f>
        <v/>
      </c>
      <c r="M9" s="5" t="str">
        <f>IF(DAY(FebSun1)=1,IF(AND(YEAR(FebSun1+24)=CalendarYear,MONTH(FebSun1+24)=2),FebSun1+24,""),IF(AND(YEAR(FebSun1+31)=CalendarYear,MONTH(FebSun1+31)=2),FebSun1+31,""))</f>
        <v/>
      </c>
      <c r="N9" s="5" t="str">
        <f>IF(DAY(FebSun1)=1,IF(AND(YEAR(FebSun1+25)=CalendarYear,MONTH(FebSun1+25)=2),FebSun1+25,""),IF(AND(YEAR(FebSun1+32)=CalendarYear,MONTH(FebSun1+32)=2),FebSun1+32,""))</f>
        <v/>
      </c>
      <c r="O9" s="5" t="str">
        <f>IF(DAY(FebSun1)=1,IF(AND(YEAR(FebSun1+26)=CalendarYear,MONTH(FebSun1+26)=2),FebSun1+26,""),IF(AND(YEAR(FebSun1+33)=CalendarYear,MONTH(FebSun1+33)=2),FebSun1+33,""))</f>
        <v/>
      </c>
      <c r="P9" s="5" t="str">
        <f>IF(DAY(FebSun1)=1,IF(AND(YEAR(FebSun1+27)=CalendarYear,MONTH(FebSun1+27)=2),FebSun1+27,""),IF(AND(YEAR(FebSun1+34)=CalendarYear,MONTH(FebSun1+34)=2),FebSun1+34,""))</f>
        <v/>
      </c>
      <c r="Q9" s="5" t="str">
        <f>IF(DAY(FebSun1)=1,IF(AND(YEAR(FebSun1+28)=CalendarYear,MONTH(FebSun1+28)=2),FebSun1+28,""),IF(AND(YEAR(FebSun1+35)=CalendarYear,MONTH(FebSun1+35)=2),FebSun1+35,""))</f>
        <v/>
      </c>
      <c r="R9" s="2"/>
      <c r="S9" s="8"/>
      <c r="U9" s="16" t="s">
        <v>27</v>
      </c>
      <c r="Z9" s="2"/>
      <c r="AH9" s="2"/>
      <c r="AP9" s="2"/>
    </row>
    <row r="10" spans="2:42" ht="15" customHeight="1" x14ac:dyDescent="0.2">
      <c r="B10" s="2"/>
      <c r="C10" s="5">
        <f>IF(DAY(JanSun1)=1,IF(AND(YEAR(JanSun1+29)=CalendarYear,MONTH(JanSun1+29)=1),JanSun1+29,""),IF(AND(YEAR(JanSun1+36)=CalendarYear,MONTH(JanSun1+36)=1),JanSun1+36,""))</f>
        <v>40574</v>
      </c>
      <c r="D10" s="5" t="str">
        <f>IF(DAY(JanSun1)=1,IF(AND(YEAR(JanSun1+30)=CalendarYear,MONTH(JanSun1+30)=1),JanSun1+30,""),IF(AND(YEAR(JanSun1+37)=CalendarYear,MONTH(JanSun1+37)=1),JanSun1+37,""))</f>
        <v/>
      </c>
      <c r="E10" s="5" t="str">
        <f>IF(DAY(JanSun1)=1,IF(AND(YEAR(JanSun1+31)=CalendarYear,MONTH(JanSun1+31)=1),JanSun1+31,""),IF(AND(YEAR(JanSun1+38)=CalendarYear,MONTH(JanSun1+38)=1),JanSun1+38,""))</f>
        <v/>
      </c>
      <c r="F10" s="5" t="str">
        <f>IF(DAY(JanSun1)=1,IF(AND(YEAR(JanSun1+32)=CalendarYear,MONTH(JanSun1+32)=1),JanSun1+32,""),IF(AND(YEAR(JanSun1+39)=CalendarYear,MONTH(JanSun1+39)=1),JanSun1+39,""))</f>
        <v/>
      </c>
      <c r="G10" s="5" t="str">
        <f>IF(DAY(JanSun1)=1,IF(AND(YEAR(JanSun1+33)=CalendarYear,MONTH(JanSun1+33)=1),JanSun1+33,""),IF(AND(YEAR(JanSun1+40)=CalendarYear,MONTH(JanSun1+40)=1),JanSun1+40,""))</f>
        <v/>
      </c>
      <c r="H10" s="5" t="str">
        <f>IF(DAY(JanSun1)=1,IF(AND(YEAR(JanSun1+34)=CalendarYear,MONTH(JanSun1+34)=1),JanSun1+34,""),IF(AND(YEAR(JanSun1+41)=CalendarYear,MONTH(JanSun1+41)=1),JanSun1+41,""))</f>
        <v/>
      </c>
      <c r="I10" s="5" t="str">
        <f>IF(DAY(JanSun1)=1,IF(AND(YEAR(JanSun1+35)=CalendarYear,MONTH(JanSun1+35)=1),JanSun1+35,""),IF(AND(YEAR(JanSun1+42)=CalendarYear,MONTH(JanSun1+42)=1),JanSun1+42,""))</f>
        <v/>
      </c>
      <c r="J10" s="5"/>
      <c r="K10" s="5" t="str">
        <f>IF(DAY(FebSun1)=1,IF(AND(YEAR(FebSun1+29)=CalendarYear,MONTH(FebSun1+29)=2),FebSun1+29,""),IF(AND(YEAR(FebSun1+36)=CalendarYear,MONTH(FebSun1+36)=2),FebSun1+36,""))</f>
        <v/>
      </c>
      <c r="L10" s="5" t="str">
        <f>IF(DAY(FebSun1)=1,IF(AND(YEAR(FebSun1+30)=CalendarYear,MONTH(FebSun1+30)=2),FebSun1+30,""),IF(AND(YEAR(FebSun1+37)=CalendarYear,MONTH(FebSun1+37)=2),FebSun1+37,""))</f>
        <v/>
      </c>
      <c r="M10" s="5" t="str">
        <f>IF(DAY(FebSun1)=1,IF(AND(YEAR(FebSun1+31)=CalendarYear,MONTH(FebSun1+31)=2),FebSun1+31,""),IF(AND(YEAR(FebSun1+38)=CalendarYear,MONTH(FebSun1+38)=2),FebSun1+38,""))</f>
        <v/>
      </c>
      <c r="N10" s="5" t="str">
        <f>IF(DAY(FebSun1)=1,IF(AND(YEAR(FebSun1+32)=CalendarYear,MONTH(FebSun1+32)=2),FebSun1+32,""),IF(AND(YEAR(FebSun1+39)=CalendarYear,MONTH(FebSun1+39)=2),FebSun1+39,""))</f>
        <v/>
      </c>
      <c r="O10" s="5" t="str">
        <f>IF(DAY(FebSun1)=1,IF(AND(YEAR(FebSun1+33)=CalendarYear,MONTH(FebSun1+33)=2),FebSun1+33,""),IF(AND(YEAR(FebSun1+40)=CalendarYear,MONTH(FebSun1+40)=2),FebSun1+40,""))</f>
        <v/>
      </c>
      <c r="P10" s="5" t="str">
        <f>IF(DAY(FebSun1)=1,IF(AND(YEAR(FebSun1+34)=CalendarYear,MONTH(FebSun1+34)=2),FebSun1+34,""),IF(AND(YEAR(FebSun1+41)=CalendarYear,MONTH(FebSun1+41)=2),FebSun1+41,""))</f>
        <v/>
      </c>
      <c r="Q10" s="5" t="str">
        <f>IF(DAY(FebSun1)=1,IF(AND(YEAR(FebSun1+35)=CalendarYear,MONTH(FebSun1+35)=2),FebSun1+35,""),IF(AND(YEAR(FebSun1+42)=CalendarYear,MONTH(FebSun1+42)=2),FebSun1+42,""))</f>
        <v/>
      </c>
      <c r="R10" s="2"/>
      <c r="S10" s="8"/>
      <c r="U10" s="23" t="s">
        <v>28</v>
      </c>
      <c r="Z10" s="2"/>
      <c r="AH10" s="2"/>
      <c r="AP10" s="2"/>
    </row>
    <row r="11" spans="2:42" ht="15" customHeight="1" x14ac:dyDescent="0.2"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  <c r="S11" s="8"/>
      <c r="U11" s="15"/>
      <c r="Z11" s="2"/>
      <c r="AH11" s="2"/>
      <c r="AP11" s="2"/>
    </row>
    <row r="12" spans="2:42" ht="15" customHeight="1" x14ac:dyDescent="0.25">
      <c r="B12" s="2"/>
      <c r="C12" s="7" t="s">
        <v>13</v>
      </c>
      <c r="D12" s="6"/>
      <c r="E12" s="6"/>
      <c r="F12" s="6"/>
      <c r="G12" s="6"/>
      <c r="H12" s="6"/>
      <c r="I12" s="6"/>
      <c r="J12" s="3"/>
      <c r="K12" s="7" t="s">
        <v>5</v>
      </c>
      <c r="L12" s="6"/>
      <c r="M12" s="6"/>
      <c r="N12" s="6"/>
      <c r="O12" s="6"/>
      <c r="P12" s="6"/>
      <c r="Q12" s="6"/>
      <c r="R12" s="2"/>
      <c r="S12" s="11"/>
      <c r="U12" s="16"/>
      <c r="V12" s="3"/>
      <c r="W12" s="3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2:42" ht="15" customHeight="1" x14ac:dyDescent="0.25">
      <c r="B13" s="2"/>
      <c r="C13" s="24" t="s">
        <v>1</v>
      </c>
      <c r="D13" s="24" t="s">
        <v>2</v>
      </c>
      <c r="E13" s="24" t="s">
        <v>3</v>
      </c>
      <c r="F13" s="24" t="s">
        <v>2</v>
      </c>
      <c r="G13" s="24" t="s">
        <v>4</v>
      </c>
      <c r="H13" s="24" t="s">
        <v>0</v>
      </c>
      <c r="I13" s="24" t="s">
        <v>0</v>
      </c>
      <c r="J13" s="6"/>
      <c r="K13" s="24" t="s">
        <v>1</v>
      </c>
      <c r="L13" s="24" t="s">
        <v>2</v>
      </c>
      <c r="M13" s="24" t="s">
        <v>3</v>
      </c>
      <c r="N13" s="24" t="s">
        <v>2</v>
      </c>
      <c r="O13" s="24" t="s">
        <v>4</v>
      </c>
      <c r="P13" s="24" t="s">
        <v>0</v>
      </c>
      <c r="Q13" s="24" t="s">
        <v>0</v>
      </c>
      <c r="R13" s="2"/>
      <c r="S13" s="8"/>
      <c r="U13" s="23"/>
      <c r="Z13" s="2"/>
      <c r="AH13" s="2"/>
      <c r="AP13" s="2"/>
    </row>
    <row r="14" spans="2:42" ht="15" customHeight="1" x14ac:dyDescent="0.2">
      <c r="B14" s="2"/>
      <c r="C14" s="5" t="str">
        <f>IF(DAY(MarSun1)=1,"",IF(AND(YEAR(MarSun1+1)=CalendarYear,MONTH(MarSun1+1)=3),MarSun1+1,""))</f>
        <v/>
      </c>
      <c r="D14" s="5">
        <f>IF(DAY(MarSun1)=1,"",IF(AND(YEAR(MarSun1+2)=CalendarYear,MONTH(MarSun1+2)=3),MarSun1+2,""))</f>
        <v>40603</v>
      </c>
      <c r="E14" s="5">
        <f>IF(DAY(MarSun1)=1,"",IF(AND(YEAR(MarSun1+3)=CalendarYear,MONTH(MarSun1+3)=3),MarSun1+3,""))</f>
        <v>40604</v>
      </c>
      <c r="F14" s="5">
        <f>IF(DAY(MarSun1)=1,"",IF(AND(YEAR(MarSun1+4)=CalendarYear,MONTH(MarSun1+4)=3),MarSun1+4,""))</f>
        <v>40605</v>
      </c>
      <c r="G14" s="5">
        <f>IF(DAY(MarSun1)=1,"",IF(AND(YEAR(MarSun1+5)=CalendarYear,MONTH(MarSun1+5)=3),MarSun1+5,""))</f>
        <v>40606</v>
      </c>
      <c r="H14" s="5">
        <f>IF(DAY(MarSun1)=1,"",IF(AND(YEAR(MarSun1+6)=CalendarYear,MONTH(MarSun1+6)=3),MarSun1+6,""))</f>
        <v>40607</v>
      </c>
      <c r="I14" s="5">
        <f>IF(DAY(MarSun1)=1,IF(AND(YEAR(MarSun1)=CalendarYear,MONTH(MarSun1)=3),MarSun1,""),IF(AND(YEAR(MarSun1+7)=CalendarYear,MONTH(MarSun1+7)=3),MarSun1+7,""))</f>
        <v>40608</v>
      </c>
      <c r="J14" s="4"/>
      <c r="K14" s="5" t="str">
        <f>IF(DAY(AprSun1)=1,"",IF(AND(YEAR(AprSun1+1)=CalendarYear,MONTH(AprSun1+1)=4),AprSun1+1,""))</f>
        <v/>
      </c>
      <c r="L14" s="5" t="str">
        <f>IF(DAY(AprSun1)=1,"",IF(AND(YEAR(AprSun1+2)=CalendarYear,MONTH(AprSun1+2)=4),AprSun1+2,""))</f>
        <v/>
      </c>
      <c r="M14" s="5" t="str">
        <f>IF(DAY(AprSun1)=1,"",IF(AND(YEAR(AprSun1+3)=CalendarYear,MONTH(AprSun1+3)=4),AprSun1+3,""))</f>
        <v/>
      </c>
      <c r="N14" s="5" t="str">
        <f>IF(DAY(AprSun1)=1,"",IF(AND(YEAR(AprSun1+4)=CalendarYear,MONTH(AprSun1+4)=4),AprSun1+4,""))</f>
        <v/>
      </c>
      <c r="O14" s="5">
        <f>IF(DAY(AprSun1)=1,"",IF(AND(YEAR(AprSun1+5)=CalendarYear,MONTH(AprSun1+5)=4),AprSun1+5,""))</f>
        <v>40634</v>
      </c>
      <c r="P14" s="5">
        <f>IF(DAY(AprSun1)=1,"",IF(AND(YEAR(AprSun1+6)=CalendarYear,MONTH(AprSun1+6)=4),AprSun1+6,""))</f>
        <v>40635</v>
      </c>
      <c r="Q14" s="5">
        <f>IF(DAY(AprSun1)=1,IF(AND(YEAR(AprSun1)=CalendarYear,MONTH(AprSun1)=4),AprSun1,""),IF(AND(YEAR(AprSun1+7)=CalendarYear,MONTH(AprSun1+7)=4),AprSun1+7,""))</f>
        <v>40636</v>
      </c>
      <c r="R14" s="2"/>
      <c r="S14" s="8"/>
      <c r="U14" s="15"/>
      <c r="Z14" s="2"/>
      <c r="AH14" s="2"/>
      <c r="AP14" s="2"/>
    </row>
    <row r="15" spans="2:42" ht="15" customHeight="1" x14ac:dyDescent="0.2">
      <c r="B15" s="2"/>
      <c r="C15" s="5">
        <f>IF(DAY(MarSun1)=1,IF(AND(YEAR(MarSun1+1)=CalendarYear,MONTH(MarSun1+1)=3),MarSun1+1,""),IF(AND(YEAR(MarSun1+8)=CalendarYear,MONTH(MarSun1+8)=3),MarSun1+8,""))</f>
        <v>40609</v>
      </c>
      <c r="D15" s="5">
        <f>IF(DAY(MarSun1)=1,IF(AND(YEAR(MarSun1+2)=CalendarYear,MONTH(MarSun1+2)=3),MarSun1+2,""),IF(AND(YEAR(MarSun1+9)=CalendarYear,MONTH(MarSun1+9)=3),MarSun1+9,""))</f>
        <v>40610</v>
      </c>
      <c r="E15" s="5">
        <f>IF(DAY(MarSun1)=1,IF(AND(YEAR(MarSun1+3)=CalendarYear,MONTH(MarSun1+3)=3),MarSun1+3,""),IF(AND(YEAR(MarSun1+10)=CalendarYear,MONTH(MarSun1+10)=3),MarSun1+10,""))</f>
        <v>40611</v>
      </c>
      <c r="F15" s="5">
        <f>IF(DAY(MarSun1)=1,IF(AND(YEAR(MarSun1+4)=CalendarYear,MONTH(MarSun1+4)=3),MarSun1+4,""),IF(AND(YEAR(MarSun1+11)=CalendarYear,MONTH(MarSun1+11)=3),MarSun1+11,""))</f>
        <v>40612</v>
      </c>
      <c r="G15" s="5">
        <f>IF(DAY(MarSun1)=1,IF(AND(YEAR(MarSun1+5)=CalendarYear,MONTH(MarSun1+5)=3),MarSun1+5,""),IF(AND(YEAR(MarSun1+12)=CalendarYear,MONTH(MarSun1+12)=3),MarSun1+12,""))</f>
        <v>40613</v>
      </c>
      <c r="H15" s="5">
        <f>IF(DAY(MarSun1)=1,IF(AND(YEAR(MarSun1+6)=CalendarYear,MONTH(MarSun1+6)=3),MarSun1+6,""),IF(AND(YEAR(MarSun1+13)=CalendarYear,MONTH(MarSun1+13)=3),MarSun1+13,""))</f>
        <v>40614</v>
      </c>
      <c r="I15" s="5">
        <f>IF(DAY(MarSun1)=1,IF(AND(YEAR(MarSun1+7)=CalendarYear,MONTH(MarSun1+7)=3),MarSun1+7,""),IF(AND(YEAR(MarSun1+14)=CalendarYear,MONTH(MarSun1+14)=3),MarSun1+14,""))</f>
        <v>40615</v>
      </c>
      <c r="J15" s="5"/>
      <c r="K15" s="5">
        <f>IF(DAY(AprSun1)=1,IF(AND(YEAR(AprSun1+1)=CalendarYear,MONTH(AprSun1+1)=4),AprSun1+1,""),IF(AND(YEAR(AprSun1+8)=CalendarYear,MONTH(AprSun1+8)=4),AprSun1+8,""))</f>
        <v>40637</v>
      </c>
      <c r="L15" s="5">
        <f>IF(DAY(AprSun1)=1,IF(AND(YEAR(AprSun1+2)=CalendarYear,MONTH(AprSun1+2)=4),AprSun1+2,""),IF(AND(YEAR(AprSun1+9)=CalendarYear,MONTH(AprSun1+9)=4),AprSun1+9,""))</f>
        <v>40638</v>
      </c>
      <c r="M15" s="5">
        <f>IF(DAY(AprSun1)=1,IF(AND(YEAR(AprSun1+3)=CalendarYear,MONTH(AprSun1+3)=4),AprSun1+3,""),IF(AND(YEAR(AprSun1+10)=CalendarYear,MONTH(AprSun1+10)=4),AprSun1+10,""))</f>
        <v>40639</v>
      </c>
      <c r="N15" s="5">
        <f>IF(DAY(AprSun1)=1,IF(AND(YEAR(AprSun1+4)=CalendarYear,MONTH(AprSun1+4)=4),AprSun1+4,""),IF(AND(YEAR(AprSun1+11)=CalendarYear,MONTH(AprSun1+11)=4),AprSun1+11,""))</f>
        <v>40640</v>
      </c>
      <c r="O15" s="5">
        <f>IF(DAY(AprSun1)=1,IF(AND(YEAR(AprSun1+5)=CalendarYear,MONTH(AprSun1+5)=4),AprSun1+5,""),IF(AND(YEAR(AprSun1+12)=CalendarYear,MONTH(AprSun1+12)=4),AprSun1+12,""))</f>
        <v>40641</v>
      </c>
      <c r="P15" s="5">
        <f>IF(DAY(AprSun1)=1,IF(AND(YEAR(AprSun1+6)=CalendarYear,MONTH(AprSun1+6)=4),AprSun1+6,""),IF(AND(YEAR(AprSun1+13)=CalendarYear,MONTH(AprSun1+13)=4),AprSun1+13,""))</f>
        <v>40642</v>
      </c>
      <c r="Q15" s="5">
        <f>IF(DAY(AprSun1)=1,IF(AND(YEAR(AprSun1+7)=CalendarYear,MONTH(AprSun1+7)=4),AprSun1+7,""),IF(AND(YEAR(AprSun1+14)=CalendarYear,MONTH(AprSun1+14)=4),AprSun1+14,""))</f>
        <v>40643</v>
      </c>
      <c r="R15" s="2"/>
      <c r="S15" s="8"/>
      <c r="U15" s="16"/>
      <c r="Z15" s="2"/>
      <c r="AH15" s="2"/>
      <c r="AP15" s="2"/>
    </row>
    <row r="16" spans="2:42" ht="15" customHeight="1" x14ac:dyDescent="0.2">
      <c r="B16" s="2"/>
      <c r="C16" s="5">
        <f>IF(DAY(MarSun1)=1,IF(AND(YEAR(MarSun1+8)=CalendarYear,MONTH(MarSun1+8)=3),MarSun1+8,""),IF(AND(YEAR(MarSun1+15)=CalendarYear,MONTH(MarSun1+15)=3),MarSun1+15,""))</f>
        <v>40616</v>
      </c>
      <c r="D16" s="5">
        <f>IF(DAY(MarSun1)=1,IF(AND(YEAR(MarSun1+9)=CalendarYear,MONTH(MarSun1+9)=3),MarSun1+9,""),IF(AND(YEAR(MarSun1+16)=CalendarYear,MONTH(MarSun1+16)=3),MarSun1+16,""))</f>
        <v>40617</v>
      </c>
      <c r="E16" s="5">
        <f>IF(DAY(MarSun1)=1,IF(AND(YEAR(MarSun1+10)=CalendarYear,MONTH(MarSun1+10)=3),MarSun1+10,""),IF(AND(YEAR(MarSun1+17)=CalendarYear,MONTH(MarSun1+17)=3),MarSun1+17,""))</f>
        <v>40618</v>
      </c>
      <c r="F16" s="5">
        <f>IF(DAY(MarSun1)=1,IF(AND(YEAR(MarSun1+11)=CalendarYear,MONTH(MarSun1+11)=3),MarSun1+11,""),IF(AND(YEAR(MarSun1+18)=CalendarYear,MONTH(MarSun1+18)=3),MarSun1+18,""))</f>
        <v>40619</v>
      </c>
      <c r="G16" s="5">
        <f>IF(DAY(MarSun1)=1,IF(AND(YEAR(MarSun1+12)=CalendarYear,MONTH(MarSun1+12)=3),MarSun1+12,""),IF(AND(YEAR(MarSun1+19)=CalendarYear,MONTH(MarSun1+19)=3),MarSun1+19,""))</f>
        <v>40620</v>
      </c>
      <c r="H16" s="5">
        <f>IF(DAY(MarSun1)=1,IF(AND(YEAR(MarSun1+13)=CalendarYear,MONTH(MarSun1+13)=3),MarSun1+13,""),IF(AND(YEAR(MarSun1+20)=CalendarYear,MONTH(MarSun1+20)=3),MarSun1+20,""))</f>
        <v>40621</v>
      </c>
      <c r="I16" s="5">
        <f>IF(DAY(MarSun1)=1,IF(AND(YEAR(MarSun1+14)=CalendarYear,MONTH(MarSun1+14)=3),MarSun1+14,""),IF(AND(YEAR(MarSun1+21)=CalendarYear,MONTH(MarSun1+21)=3),MarSun1+21,""))</f>
        <v>40622</v>
      </c>
      <c r="J16" s="5"/>
      <c r="K16" s="5">
        <f>IF(DAY(AprSun1)=1,IF(AND(YEAR(AprSun1+8)=CalendarYear,MONTH(AprSun1+8)=4),AprSun1+8,""),IF(AND(YEAR(AprSun1+15)=CalendarYear,MONTH(AprSun1+15)=4),AprSun1+15,""))</f>
        <v>40644</v>
      </c>
      <c r="L16" s="5">
        <f>IF(DAY(AprSun1)=1,IF(AND(YEAR(AprSun1+9)=CalendarYear,MONTH(AprSun1+9)=4),AprSun1+9,""),IF(AND(YEAR(AprSun1+16)=CalendarYear,MONTH(AprSun1+16)=4),AprSun1+16,""))</f>
        <v>40645</v>
      </c>
      <c r="M16" s="5">
        <f>IF(DAY(AprSun1)=1,IF(AND(YEAR(AprSun1+10)=CalendarYear,MONTH(AprSun1+10)=4),AprSun1+10,""),IF(AND(YEAR(AprSun1+17)=CalendarYear,MONTH(AprSun1+17)=4),AprSun1+17,""))</f>
        <v>40646</v>
      </c>
      <c r="N16" s="5">
        <f>IF(DAY(AprSun1)=1,IF(AND(YEAR(AprSun1+11)=CalendarYear,MONTH(AprSun1+11)=4),AprSun1+11,""),IF(AND(YEAR(AprSun1+18)=CalendarYear,MONTH(AprSun1+18)=4),AprSun1+18,""))</f>
        <v>40647</v>
      </c>
      <c r="O16" s="5">
        <f>IF(DAY(AprSun1)=1,IF(AND(YEAR(AprSun1+12)=CalendarYear,MONTH(AprSun1+12)=4),AprSun1+12,""),IF(AND(YEAR(AprSun1+19)=CalendarYear,MONTH(AprSun1+19)=4),AprSun1+19,""))</f>
        <v>40648</v>
      </c>
      <c r="P16" s="5">
        <f>IF(DAY(AprSun1)=1,IF(AND(YEAR(AprSun1+13)=CalendarYear,MONTH(AprSun1+13)=4),AprSun1+13,""),IF(AND(YEAR(AprSun1+20)=CalendarYear,MONTH(AprSun1+20)=4),AprSun1+20,""))</f>
        <v>40649</v>
      </c>
      <c r="Q16" s="5">
        <f>IF(DAY(AprSun1)=1,IF(AND(YEAR(AprSun1+14)=CalendarYear,MONTH(AprSun1+14)=4),AprSun1+14,""),IF(AND(YEAR(AprSun1+21)=CalendarYear,MONTH(AprSun1+21)=4),AprSun1+21,""))</f>
        <v>40650</v>
      </c>
      <c r="R16" s="2"/>
      <c r="S16" s="8"/>
      <c r="U16" s="23"/>
      <c r="Z16" s="2"/>
      <c r="AH16" s="2"/>
      <c r="AP16" s="2"/>
    </row>
    <row r="17" spans="2:42" ht="15" customHeight="1" x14ac:dyDescent="0.2">
      <c r="B17" s="2"/>
      <c r="C17" s="5">
        <f>IF(DAY(MarSun1)=1,IF(AND(YEAR(MarSun1+15)=CalendarYear,MONTH(MarSun1+15)=3),MarSun1+15,""),IF(AND(YEAR(MarSun1+22)=CalendarYear,MONTH(MarSun1+22)=3),MarSun1+22,""))</f>
        <v>40623</v>
      </c>
      <c r="D17" s="5">
        <f>IF(DAY(MarSun1)=1,IF(AND(YEAR(MarSun1+16)=CalendarYear,MONTH(MarSun1+16)=3),MarSun1+16,""),IF(AND(YEAR(MarSun1+23)=CalendarYear,MONTH(MarSun1+23)=3),MarSun1+23,""))</f>
        <v>40624</v>
      </c>
      <c r="E17" s="5">
        <f>IF(DAY(MarSun1)=1,IF(AND(YEAR(MarSun1+17)=CalendarYear,MONTH(MarSun1+17)=3),MarSun1+17,""),IF(AND(YEAR(MarSun1+24)=CalendarYear,MONTH(MarSun1+24)=3),MarSun1+24,""))</f>
        <v>40625</v>
      </c>
      <c r="F17" s="5">
        <f>IF(DAY(MarSun1)=1,IF(AND(YEAR(MarSun1+18)=CalendarYear,MONTH(MarSun1+18)=3),MarSun1+18,""),IF(AND(YEAR(MarSun1+25)=CalendarYear,MONTH(MarSun1+25)=3),MarSun1+25,""))</f>
        <v>40626</v>
      </c>
      <c r="G17" s="5">
        <f>IF(DAY(MarSun1)=1,IF(AND(YEAR(MarSun1+19)=CalendarYear,MONTH(MarSun1+19)=3),MarSun1+19,""),IF(AND(YEAR(MarSun1+26)=CalendarYear,MONTH(MarSun1+26)=3),MarSun1+26,""))</f>
        <v>40627</v>
      </c>
      <c r="H17" s="5">
        <f>IF(DAY(MarSun1)=1,IF(AND(YEAR(MarSun1+20)=CalendarYear,MONTH(MarSun1+20)=3),MarSun1+20,""),IF(AND(YEAR(MarSun1+27)=CalendarYear,MONTH(MarSun1+27)=3),MarSun1+27,""))</f>
        <v>40628</v>
      </c>
      <c r="I17" s="5">
        <f>IF(DAY(MarSun1)=1,IF(AND(YEAR(MarSun1+21)=CalendarYear,MONTH(MarSun1+21)=3),MarSun1+21,""),IF(AND(YEAR(MarSun1+28)=CalendarYear,MONTH(MarSun1+28)=3),MarSun1+28,""))</f>
        <v>40629</v>
      </c>
      <c r="J17" s="5"/>
      <c r="K17" s="5">
        <f>IF(DAY(AprSun1)=1,IF(AND(YEAR(AprSun1+15)=CalendarYear,MONTH(AprSun1+15)=4),AprSun1+15,""),IF(AND(YEAR(AprSun1+22)=CalendarYear,MONTH(AprSun1+22)=4),AprSun1+22,""))</f>
        <v>40651</v>
      </c>
      <c r="L17" s="5">
        <f>IF(DAY(AprSun1)=1,IF(AND(YEAR(AprSun1+16)=CalendarYear,MONTH(AprSun1+16)=4),AprSun1+16,""),IF(AND(YEAR(AprSun1+23)=CalendarYear,MONTH(AprSun1+23)=4),AprSun1+23,""))</f>
        <v>40652</v>
      </c>
      <c r="M17" s="5">
        <f>IF(DAY(AprSun1)=1,IF(AND(YEAR(AprSun1+17)=CalendarYear,MONTH(AprSun1+17)=4),AprSun1+17,""),IF(AND(YEAR(AprSun1+24)=CalendarYear,MONTH(AprSun1+24)=4),AprSun1+24,""))</f>
        <v>40653</v>
      </c>
      <c r="N17" s="5">
        <f>IF(DAY(AprSun1)=1,IF(AND(YEAR(AprSun1+18)=CalendarYear,MONTH(AprSun1+18)=4),AprSun1+18,""),IF(AND(YEAR(AprSun1+25)=CalendarYear,MONTH(AprSun1+25)=4),AprSun1+25,""))</f>
        <v>40654</v>
      </c>
      <c r="O17" s="5">
        <f>IF(DAY(AprSun1)=1,IF(AND(YEAR(AprSun1+19)=CalendarYear,MONTH(AprSun1+19)=4),AprSun1+19,""),IF(AND(YEAR(AprSun1+26)=CalendarYear,MONTH(AprSun1+26)=4),AprSun1+26,""))</f>
        <v>40655</v>
      </c>
      <c r="P17" s="5">
        <f>IF(DAY(AprSun1)=1,IF(AND(YEAR(AprSun1+20)=CalendarYear,MONTH(AprSun1+20)=4),AprSun1+20,""),IF(AND(YEAR(AprSun1+27)=CalendarYear,MONTH(AprSun1+27)=4),AprSun1+27,""))</f>
        <v>40656</v>
      </c>
      <c r="Q17" s="5">
        <f>IF(DAY(AprSun1)=1,IF(AND(YEAR(AprSun1+21)=CalendarYear,MONTH(AprSun1+21)=4),AprSun1+21,""),IF(AND(YEAR(AprSun1+28)=CalendarYear,MONTH(AprSun1+28)=4),AprSun1+28,""))</f>
        <v>40657</v>
      </c>
      <c r="R17" s="2"/>
      <c r="S17" s="8"/>
      <c r="U17" s="15"/>
      <c r="Z17" s="2"/>
      <c r="AH17" s="2"/>
      <c r="AP17" s="2"/>
    </row>
    <row r="18" spans="2:42" ht="15" customHeight="1" x14ac:dyDescent="0.2">
      <c r="B18" s="2"/>
      <c r="C18" s="5">
        <f>IF(DAY(MarSun1)=1,IF(AND(YEAR(MarSun1+22)=CalendarYear,MONTH(MarSun1+22)=3),MarSun1+22,""),IF(AND(YEAR(MarSun1+29)=CalendarYear,MONTH(MarSun1+29)=3),MarSun1+29,""))</f>
        <v>40630</v>
      </c>
      <c r="D18" s="5">
        <f>IF(DAY(MarSun1)=1,IF(AND(YEAR(MarSun1+23)=CalendarYear,MONTH(MarSun1+23)=3),MarSun1+23,""),IF(AND(YEAR(MarSun1+30)=CalendarYear,MONTH(MarSun1+30)=3),MarSun1+30,""))</f>
        <v>40631</v>
      </c>
      <c r="E18" s="5">
        <f>IF(DAY(MarSun1)=1,IF(AND(YEAR(MarSun1+24)=CalendarYear,MONTH(MarSun1+24)=3),MarSun1+24,""),IF(AND(YEAR(MarSun1+31)=CalendarYear,MONTH(MarSun1+31)=3),MarSun1+31,""))</f>
        <v>40632</v>
      </c>
      <c r="F18" s="5">
        <f>IF(DAY(MarSun1)=1,IF(AND(YEAR(MarSun1+25)=CalendarYear,MONTH(MarSun1+25)=3),MarSun1+25,""),IF(AND(YEAR(MarSun1+32)=CalendarYear,MONTH(MarSun1+32)=3),MarSun1+32,""))</f>
        <v>40633</v>
      </c>
      <c r="G18" s="5" t="str">
        <f>IF(DAY(MarSun1)=1,IF(AND(YEAR(MarSun1+26)=CalendarYear,MONTH(MarSun1+26)=3),MarSun1+26,""),IF(AND(YEAR(MarSun1+33)=CalendarYear,MONTH(MarSun1+33)=3),MarSun1+33,""))</f>
        <v/>
      </c>
      <c r="H18" s="5" t="str">
        <f>IF(DAY(MarSun1)=1,IF(AND(YEAR(MarSun1+27)=CalendarYear,MONTH(MarSun1+27)=3),MarSun1+27,""),IF(AND(YEAR(MarSun1+34)=CalendarYear,MONTH(MarSun1+34)=3),MarSun1+34,""))</f>
        <v/>
      </c>
      <c r="I18" s="5" t="str">
        <f>IF(DAY(MarSun1)=1,IF(AND(YEAR(MarSun1+28)=CalendarYear,MONTH(MarSun1+28)=3),MarSun1+28,""),IF(AND(YEAR(MarSun1+35)=CalendarYear,MONTH(MarSun1+35)=3),MarSun1+35,""))</f>
        <v/>
      </c>
      <c r="J18" s="5"/>
      <c r="K18" s="5">
        <f>IF(DAY(AprSun1)=1,IF(AND(YEAR(AprSun1+22)=CalendarYear,MONTH(AprSun1+22)=4),AprSun1+22,""),IF(AND(YEAR(AprSun1+29)=CalendarYear,MONTH(AprSun1+29)=4),AprSun1+29,""))</f>
        <v>40658</v>
      </c>
      <c r="L18" s="5">
        <f>IF(DAY(AprSun1)=1,IF(AND(YEAR(AprSun1+23)=CalendarYear,MONTH(AprSun1+23)=4),AprSun1+23,""),IF(AND(YEAR(AprSun1+30)=CalendarYear,MONTH(AprSun1+30)=4),AprSun1+30,""))</f>
        <v>40659</v>
      </c>
      <c r="M18" s="5">
        <f>IF(DAY(AprSun1)=1,IF(AND(YEAR(AprSun1+24)=CalendarYear,MONTH(AprSun1+24)=4),AprSun1+24,""),IF(AND(YEAR(AprSun1+31)=CalendarYear,MONTH(AprSun1+31)=4),AprSun1+31,""))</f>
        <v>40660</v>
      </c>
      <c r="N18" s="5">
        <f>IF(DAY(AprSun1)=1,IF(AND(YEAR(AprSun1+25)=CalendarYear,MONTH(AprSun1+25)=4),AprSun1+25,""),IF(AND(YEAR(AprSun1+32)=CalendarYear,MONTH(AprSun1+32)=4),AprSun1+32,""))</f>
        <v>40661</v>
      </c>
      <c r="O18" s="5">
        <f>IF(DAY(AprSun1)=1,IF(AND(YEAR(AprSun1+26)=CalendarYear,MONTH(AprSun1+26)=4),AprSun1+26,""),IF(AND(YEAR(AprSun1+33)=CalendarYear,MONTH(AprSun1+33)=4),AprSun1+33,""))</f>
        <v>40662</v>
      </c>
      <c r="P18" s="5">
        <f>IF(DAY(AprSun1)=1,IF(AND(YEAR(AprSun1+27)=CalendarYear,MONTH(AprSun1+27)=4),AprSun1+27,""),IF(AND(YEAR(AprSun1+34)=CalendarYear,MONTH(AprSun1+34)=4),AprSun1+34,""))</f>
        <v>40663</v>
      </c>
      <c r="Q18" s="5" t="str">
        <f>IF(DAY(AprSun1)=1,IF(AND(YEAR(AprSun1+28)=CalendarYear,MONTH(AprSun1+28)=4),AprSun1+28,""),IF(AND(YEAR(AprSun1+35)=CalendarYear,MONTH(AprSun1+35)=4),AprSun1+35,""))</f>
        <v/>
      </c>
      <c r="R18" s="2"/>
      <c r="S18" s="8"/>
      <c r="U18" s="16"/>
      <c r="Z18" s="2"/>
      <c r="AH18" s="2"/>
      <c r="AP18" s="2"/>
    </row>
    <row r="19" spans="2:42" ht="15" customHeight="1" x14ac:dyDescent="0.2">
      <c r="B19" s="2"/>
      <c r="C19" s="5" t="str">
        <f>IF(DAY(MarSun1)=1,IF(AND(YEAR(MarSun1+29)=CalendarYear,MONTH(MarSun1+29)=3),MarSun1+29,""),IF(AND(YEAR(MarSun1+36)=CalendarYear,MONTH(MarSun1+36)=3),MarSun1+36,""))</f>
        <v/>
      </c>
      <c r="D19" s="5" t="str">
        <f>IF(DAY(MarSun1)=1,IF(AND(YEAR(MarSun1+30)=CalendarYear,MONTH(MarSun1+30)=3),MarSun1+30,""),IF(AND(YEAR(MarSun1+37)=CalendarYear,MONTH(MarSun1+37)=3),MarSun1+37,""))</f>
        <v/>
      </c>
      <c r="E19" s="5" t="str">
        <f>IF(DAY(MarSun1)=1,IF(AND(YEAR(MarSun1+31)=CalendarYear,MONTH(MarSun1+31)=3),MarSun1+31,""),IF(AND(YEAR(MarSun1+38)=CalendarYear,MONTH(MarSun1+38)=3),MarSun1+38,""))</f>
        <v/>
      </c>
      <c r="F19" s="5" t="str">
        <f>IF(DAY(MarSun1)=1,IF(AND(YEAR(MarSun1+32)=CalendarYear,MONTH(MarSun1+32)=3),MarSun1+32,""),IF(AND(YEAR(MarSun1+39)=CalendarYear,MONTH(MarSun1+39)=3),MarSun1+39,""))</f>
        <v/>
      </c>
      <c r="G19" s="5" t="str">
        <f>IF(DAY(MarSun1)=1,IF(AND(YEAR(MarSun1+33)=CalendarYear,MONTH(MarSun1+33)=3),MarSun1+33,""),IF(AND(YEAR(MarSun1+40)=CalendarYear,MONTH(MarSun1+40)=3),MarSun1+40,""))</f>
        <v/>
      </c>
      <c r="H19" s="5" t="str">
        <f>IF(DAY(MarSun1)=1,IF(AND(YEAR(MarSun1+34)=CalendarYear,MONTH(MarSun1+34)=3),MarSun1+34,""),IF(AND(YEAR(MarSun1+41)=CalendarYear,MONTH(MarSun1+41)=3),MarSun1+41,""))</f>
        <v/>
      </c>
      <c r="I19" s="5" t="str">
        <f>IF(DAY(MarSun1)=1,IF(AND(YEAR(MarSun1+35)=CalendarYear,MONTH(MarSun1+35)=3),MarSun1+35,""),IF(AND(YEAR(MarSun1+42)=CalendarYear,MONTH(MarSun1+42)=3),MarSun1+42,""))</f>
        <v/>
      </c>
      <c r="J19" s="5"/>
      <c r="K19" s="5" t="str">
        <f>IF(DAY(AprSun1)=1,IF(AND(YEAR(AprSun1+29)=CalendarYear,MONTH(AprSun1+29)=4),AprSun1+29,""),IF(AND(YEAR(AprSun1+36)=CalendarYear,MONTH(AprSun1+36)=4),AprSun1+36,""))</f>
        <v/>
      </c>
      <c r="L19" s="5" t="str">
        <f>IF(DAY(AprSun1)=1,IF(AND(YEAR(AprSun1+30)=CalendarYear,MONTH(AprSun1+30)=4),AprSun1+30,""),IF(AND(YEAR(AprSun1+37)=CalendarYear,MONTH(AprSun1+37)=4),AprSun1+37,""))</f>
        <v/>
      </c>
      <c r="M19" s="5" t="str">
        <f>IF(DAY(AprSun1)=1,IF(AND(YEAR(AprSun1+31)=CalendarYear,MONTH(AprSun1+31)=4),AprSun1+31,""),IF(AND(YEAR(AprSun1+38)=CalendarYear,MONTH(AprSun1+38)=4),AprSun1+38,""))</f>
        <v/>
      </c>
      <c r="N19" s="5" t="str">
        <f>IF(DAY(AprSun1)=1,IF(AND(YEAR(AprSun1+32)=CalendarYear,MONTH(AprSun1+32)=4),AprSun1+32,""),IF(AND(YEAR(AprSun1+39)=CalendarYear,MONTH(AprSun1+39)=4),AprSun1+39,""))</f>
        <v/>
      </c>
      <c r="O19" s="5" t="str">
        <f>IF(DAY(AprSun1)=1,IF(AND(YEAR(AprSun1+33)=CalendarYear,MONTH(AprSun1+33)=4),AprSun1+33,""),IF(AND(YEAR(AprSun1+40)=CalendarYear,MONTH(AprSun1+40)=4),AprSun1+40,""))</f>
        <v/>
      </c>
      <c r="P19" s="5" t="str">
        <f>IF(DAY(AprSun1)=1,IF(AND(YEAR(AprSun1+34)=CalendarYear,MONTH(AprSun1+34)=4),AprSun1+34,""),IF(AND(YEAR(AprSun1+41)=CalendarYear,MONTH(AprSun1+41)=4),AprSun1+41,""))</f>
        <v/>
      </c>
      <c r="Q19" s="5" t="str">
        <f>IF(DAY(AprSun1)=1,IF(AND(YEAR(AprSun1+35)=CalendarYear,MONTH(AprSun1+35)=4),AprSun1+35,""),IF(AND(YEAR(AprSun1+42)=CalendarYear,MONTH(AprSun1+42)=4),AprSun1+42,""))</f>
        <v/>
      </c>
      <c r="R19" s="2"/>
      <c r="S19" s="8"/>
      <c r="U19" s="23"/>
      <c r="Z19" s="2"/>
      <c r="AH19" s="2"/>
      <c r="AP19" s="2"/>
    </row>
    <row r="20" spans="2:42" ht="15" customHeight="1" x14ac:dyDescent="0.2">
      <c r="B20" s="2"/>
      <c r="J20" s="5"/>
      <c r="R20" s="2"/>
      <c r="S20" s="8"/>
      <c r="U20" s="15"/>
      <c r="Z20" s="2"/>
      <c r="AH20" s="2"/>
      <c r="AP20" s="2"/>
    </row>
    <row r="21" spans="2:42" ht="15" customHeight="1" x14ac:dyDescent="0.25">
      <c r="B21" s="2"/>
      <c r="C21" s="7" t="s">
        <v>14</v>
      </c>
      <c r="D21" s="6"/>
      <c r="E21" s="6"/>
      <c r="F21" s="6"/>
      <c r="G21" s="6"/>
      <c r="H21" s="6"/>
      <c r="I21" s="6"/>
      <c r="J21" s="5"/>
      <c r="K21" s="7" t="s">
        <v>15</v>
      </c>
      <c r="L21" s="6"/>
      <c r="M21" s="6"/>
      <c r="N21" s="6"/>
      <c r="O21" s="6"/>
      <c r="P21" s="6"/>
      <c r="Q21" s="6"/>
      <c r="R21" s="2"/>
      <c r="S21" s="11"/>
      <c r="U21" s="16"/>
      <c r="V21" s="3"/>
      <c r="W21" s="3"/>
      <c r="X21" s="3"/>
      <c r="Y21" s="3"/>
      <c r="Z21" s="2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2:42" ht="15" customHeight="1" x14ac:dyDescent="0.2">
      <c r="B22" s="2"/>
      <c r="C22" s="24" t="s">
        <v>1</v>
      </c>
      <c r="D22" s="24" t="s">
        <v>2</v>
      </c>
      <c r="E22" s="24" t="s">
        <v>3</v>
      </c>
      <c r="F22" s="24" t="s">
        <v>2</v>
      </c>
      <c r="G22" s="24" t="s">
        <v>4</v>
      </c>
      <c r="H22" s="24" t="s">
        <v>0</v>
      </c>
      <c r="I22" s="24" t="s">
        <v>0</v>
      </c>
      <c r="J22" s="3"/>
      <c r="K22" s="24" t="s">
        <v>1</v>
      </c>
      <c r="L22" s="24" t="s">
        <v>2</v>
      </c>
      <c r="M22" s="24" t="s">
        <v>3</v>
      </c>
      <c r="N22" s="24" t="s">
        <v>2</v>
      </c>
      <c r="O22" s="24" t="s">
        <v>4</v>
      </c>
      <c r="P22" s="24" t="s">
        <v>0</v>
      </c>
      <c r="Q22" s="24" t="s">
        <v>0</v>
      </c>
      <c r="R22" s="2"/>
      <c r="S22" s="8"/>
      <c r="U22" s="23"/>
      <c r="Z22" s="2"/>
      <c r="AH22" s="2"/>
      <c r="AP22" s="2"/>
    </row>
    <row r="23" spans="2:42" ht="15" customHeight="1" x14ac:dyDescent="0.25">
      <c r="B23" s="2"/>
      <c r="C23" s="5" t="str">
        <f>IF(DAY(MaySun1)=1,"",IF(AND(YEAR(MaySun1+1)=CalendarYear,MONTH(MaySun1+1)=5),MaySun1+1,""))</f>
        <v/>
      </c>
      <c r="D23" s="5" t="str">
        <f>IF(DAY(MaySun1)=1,"",IF(AND(YEAR(MaySun1+2)=CalendarYear,MONTH(MaySun1+2)=5),MaySun1+2,""))</f>
        <v/>
      </c>
      <c r="E23" s="5" t="str">
        <f>IF(DAY(MaySun1)=1,"",IF(AND(YEAR(MaySun1+3)=CalendarYear,MONTH(MaySun1+3)=5),MaySun1+3,""))</f>
        <v/>
      </c>
      <c r="F23" s="5" t="str">
        <f>IF(DAY(MaySun1)=1,"",IF(AND(YEAR(MaySun1+4)=CalendarYear,MONTH(MaySun1+4)=5),MaySun1+4,""))</f>
        <v/>
      </c>
      <c r="G23" s="5" t="str">
        <f>IF(DAY(MaySun1)=1,"",IF(AND(YEAR(MaySun1+5)=CalendarYear,MONTH(MaySun1+5)=5),MaySun1+5,""))</f>
        <v/>
      </c>
      <c r="H23" s="5" t="str">
        <f>IF(DAY(MaySun1)=1,"",IF(AND(YEAR(MaySun1+6)=CalendarYear,MONTH(MaySun1+6)=5),MaySun1+6,""))</f>
        <v/>
      </c>
      <c r="I23" s="5">
        <f>IF(DAY(MaySun1)=1,IF(AND(YEAR(MaySun1)=CalendarYear,MONTH(MaySun1)=5),MaySun1,""),IF(AND(YEAR(MaySun1+7)=CalendarYear,MONTH(MaySun1+7)=5),MaySun1+7,""))</f>
        <v>40664</v>
      </c>
      <c r="J23" s="6"/>
      <c r="K23" s="5" t="str">
        <f>IF(DAY(JunSun1)=1,"",IF(AND(YEAR(JunSun1+1)=CalendarYear,MONTH(JunSun1+1)=6),JunSun1+1,""))</f>
        <v/>
      </c>
      <c r="L23" s="5" t="str">
        <f>IF(DAY(JunSun1)=1,"",IF(AND(YEAR(JunSun1+2)=CalendarYear,MONTH(JunSun1+2)=6),JunSun1+2,""))</f>
        <v/>
      </c>
      <c r="M23" s="5">
        <f>IF(DAY(JunSun1)=1,"",IF(AND(YEAR(JunSun1+3)=CalendarYear,MONTH(JunSun1+3)=6),JunSun1+3,""))</f>
        <v>40695</v>
      </c>
      <c r="N23" s="5">
        <f>IF(DAY(JunSun1)=1,"",IF(AND(YEAR(JunSun1+4)=CalendarYear,MONTH(JunSun1+4)=6),JunSun1+4,""))</f>
        <v>40696</v>
      </c>
      <c r="O23" s="5">
        <f>IF(DAY(JunSun1)=1,"",IF(AND(YEAR(JunSun1+5)=CalendarYear,MONTH(JunSun1+5)=6),JunSun1+5,""))</f>
        <v>40697</v>
      </c>
      <c r="P23" s="5">
        <f>IF(DAY(JunSun1)=1,"",IF(AND(YEAR(JunSun1+6)=CalendarYear,MONTH(JunSun1+6)=6),JunSun1+6,""))</f>
        <v>40698</v>
      </c>
      <c r="Q23" s="5">
        <f>IF(DAY(JunSun1)=1,IF(AND(YEAR(JunSun1)=CalendarYear,MONTH(JunSun1)=6),JunSun1,""),IF(AND(YEAR(JunSun1+7)=CalendarYear,MONTH(JunSun1+7)=6),JunSun1+7,""))</f>
        <v>40699</v>
      </c>
      <c r="R23" s="2"/>
      <c r="S23" s="8"/>
      <c r="U23" s="15"/>
      <c r="Z23" s="2"/>
      <c r="AH23" s="2"/>
      <c r="AP23" s="2"/>
    </row>
    <row r="24" spans="2:42" ht="15" customHeight="1" x14ac:dyDescent="0.2">
      <c r="B24" s="2"/>
      <c r="C24" s="5">
        <f>IF(DAY(MaySun1)=1,IF(AND(YEAR(MaySun1+1)=CalendarYear,MONTH(MaySun1+1)=5),MaySun1+1,""),IF(AND(YEAR(MaySun1+8)=CalendarYear,MONTH(MaySun1+8)=5),MaySun1+8,""))</f>
        <v>40665</v>
      </c>
      <c r="D24" s="5">
        <f>IF(DAY(MaySun1)=1,IF(AND(YEAR(MaySun1+2)=CalendarYear,MONTH(MaySun1+2)=5),MaySun1+2,""),IF(AND(YEAR(MaySun1+9)=CalendarYear,MONTH(MaySun1+9)=5),MaySun1+9,""))</f>
        <v>40666</v>
      </c>
      <c r="E24" s="5">
        <f>IF(DAY(MaySun1)=1,IF(AND(YEAR(MaySun1+3)=CalendarYear,MONTH(MaySun1+3)=5),MaySun1+3,""),IF(AND(YEAR(MaySun1+10)=CalendarYear,MONTH(MaySun1+10)=5),MaySun1+10,""))</f>
        <v>40667</v>
      </c>
      <c r="F24" s="5">
        <f>IF(DAY(MaySun1)=1,IF(AND(YEAR(MaySun1+4)=CalendarYear,MONTH(MaySun1+4)=5),MaySun1+4,""),IF(AND(YEAR(MaySun1+11)=CalendarYear,MONTH(MaySun1+11)=5),MaySun1+11,""))</f>
        <v>40668</v>
      </c>
      <c r="G24" s="5">
        <f>IF(DAY(MaySun1)=1,IF(AND(YEAR(MaySun1+5)=CalendarYear,MONTH(MaySun1+5)=5),MaySun1+5,""),IF(AND(YEAR(MaySun1+12)=CalendarYear,MONTH(MaySun1+12)=5),MaySun1+12,""))</f>
        <v>40669</v>
      </c>
      <c r="H24" s="5">
        <f>IF(DAY(MaySun1)=1,IF(AND(YEAR(MaySun1+6)=CalendarYear,MONTH(MaySun1+6)=5),MaySun1+6,""),IF(AND(YEAR(MaySun1+13)=CalendarYear,MONTH(MaySun1+13)=5),MaySun1+13,""))</f>
        <v>40670</v>
      </c>
      <c r="I24" s="5">
        <f>IF(DAY(MaySun1)=1,IF(AND(YEAR(MaySun1+7)=CalendarYear,MONTH(MaySun1+7)=5),MaySun1+7,""),IF(AND(YEAR(MaySun1+14)=CalendarYear,MONTH(MaySun1+14)=5),MaySun1+14,""))</f>
        <v>40671</v>
      </c>
      <c r="J24" s="4"/>
      <c r="K24" s="5">
        <f>IF(DAY(JunSun1)=1,IF(AND(YEAR(JunSun1+1)=CalendarYear,MONTH(JunSun1+1)=6),JunSun1+1,""),IF(AND(YEAR(JunSun1+8)=CalendarYear,MONTH(JunSun1+8)=6),JunSun1+8,""))</f>
        <v>40700</v>
      </c>
      <c r="L24" s="5">
        <f>IF(DAY(JunSun1)=1,IF(AND(YEAR(JunSun1+2)=CalendarYear,MONTH(JunSun1+2)=6),JunSun1+2,""),IF(AND(YEAR(JunSun1+9)=CalendarYear,MONTH(JunSun1+9)=6),JunSun1+9,""))</f>
        <v>40701</v>
      </c>
      <c r="M24" s="5">
        <f>IF(DAY(JunSun1)=1,IF(AND(YEAR(JunSun1+3)=CalendarYear,MONTH(JunSun1+3)=6),JunSun1+3,""),IF(AND(YEAR(JunSun1+10)=CalendarYear,MONTH(JunSun1+10)=6),JunSun1+10,""))</f>
        <v>40702</v>
      </c>
      <c r="N24" s="5">
        <f>IF(DAY(JunSun1)=1,IF(AND(YEAR(JunSun1+4)=CalendarYear,MONTH(JunSun1+4)=6),JunSun1+4,""),IF(AND(YEAR(JunSun1+11)=CalendarYear,MONTH(JunSun1+11)=6),JunSun1+11,""))</f>
        <v>40703</v>
      </c>
      <c r="O24" s="5">
        <f>IF(DAY(JunSun1)=1,IF(AND(YEAR(JunSun1+5)=CalendarYear,MONTH(JunSun1+5)=6),JunSun1+5,""),IF(AND(YEAR(JunSun1+12)=CalendarYear,MONTH(JunSun1+12)=6),JunSun1+12,""))</f>
        <v>40704</v>
      </c>
      <c r="P24" s="5">
        <f>IF(DAY(JunSun1)=1,IF(AND(YEAR(JunSun1+6)=CalendarYear,MONTH(JunSun1+6)=6),JunSun1+6,""),IF(AND(YEAR(JunSun1+13)=CalendarYear,MONTH(JunSun1+13)=6),JunSun1+13,""))</f>
        <v>40705</v>
      </c>
      <c r="Q24" s="5">
        <f>IF(DAY(JunSun1)=1,IF(AND(YEAR(JunSun1+7)=CalendarYear,MONTH(JunSun1+7)=6),JunSun1+7,""),IF(AND(YEAR(JunSun1+14)=CalendarYear,MONTH(JunSun1+14)=6),JunSun1+14,""))</f>
        <v>40706</v>
      </c>
      <c r="R24" s="2"/>
      <c r="S24" s="8"/>
      <c r="U24" s="16"/>
      <c r="Z24" s="2"/>
      <c r="AH24" s="2"/>
      <c r="AP24" s="2"/>
    </row>
    <row r="25" spans="2:42" ht="15" customHeight="1" x14ac:dyDescent="0.2">
      <c r="B25" s="2"/>
      <c r="C25" s="5">
        <f>IF(DAY(MaySun1)=1,IF(AND(YEAR(MaySun1+8)=CalendarYear,MONTH(MaySun1+8)=5),MaySun1+8,""),IF(AND(YEAR(MaySun1+15)=CalendarYear,MONTH(MaySun1+15)=5),MaySun1+15,""))</f>
        <v>40672</v>
      </c>
      <c r="D25" s="5">
        <f>IF(DAY(MaySun1)=1,IF(AND(YEAR(MaySun1+9)=CalendarYear,MONTH(MaySun1+9)=5),MaySun1+9,""),IF(AND(YEAR(MaySun1+16)=CalendarYear,MONTH(MaySun1+16)=5),MaySun1+16,""))</f>
        <v>40673</v>
      </c>
      <c r="E25" s="5">
        <f>IF(DAY(MaySun1)=1,IF(AND(YEAR(MaySun1+10)=CalendarYear,MONTH(MaySun1+10)=5),MaySun1+10,""),IF(AND(YEAR(MaySun1+17)=CalendarYear,MONTH(MaySun1+17)=5),MaySun1+17,""))</f>
        <v>40674</v>
      </c>
      <c r="F25" s="5">
        <f>IF(DAY(MaySun1)=1,IF(AND(YEAR(MaySun1+11)=CalendarYear,MONTH(MaySun1+11)=5),MaySun1+11,""),IF(AND(YEAR(MaySun1+18)=CalendarYear,MONTH(MaySun1+18)=5),MaySun1+18,""))</f>
        <v>40675</v>
      </c>
      <c r="G25" s="5">
        <f>IF(DAY(MaySun1)=1,IF(AND(YEAR(MaySun1+12)=CalendarYear,MONTH(MaySun1+12)=5),MaySun1+12,""),IF(AND(YEAR(MaySun1+19)=CalendarYear,MONTH(MaySun1+19)=5),MaySun1+19,""))</f>
        <v>40676</v>
      </c>
      <c r="H25" s="5">
        <f>IF(DAY(MaySun1)=1,IF(AND(YEAR(MaySun1+13)=CalendarYear,MONTH(MaySun1+13)=5),MaySun1+13,""),IF(AND(YEAR(MaySun1+20)=CalendarYear,MONTH(MaySun1+20)=5),MaySun1+20,""))</f>
        <v>40677</v>
      </c>
      <c r="I25" s="5">
        <f>IF(DAY(MaySun1)=1,IF(AND(YEAR(MaySun1+14)=CalendarYear,MONTH(MaySun1+14)=5),MaySun1+14,""),IF(AND(YEAR(MaySun1+21)=CalendarYear,MONTH(MaySun1+21)=5),MaySun1+21,""))</f>
        <v>40678</v>
      </c>
      <c r="J25" s="5"/>
      <c r="K25" s="5">
        <f>IF(DAY(JunSun1)=1,IF(AND(YEAR(JunSun1+8)=CalendarYear,MONTH(JunSun1+8)=6),JunSun1+8,""),IF(AND(YEAR(JunSun1+15)=CalendarYear,MONTH(JunSun1+15)=6),JunSun1+15,""))</f>
        <v>40707</v>
      </c>
      <c r="L25" s="5">
        <f>IF(DAY(JunSun1)=1,IF(AND(YEAR(JunSun1+9)=CalendarYear,MONTH(JunSun1+9)=6),JunSun1+9,""),IF(AND(YEAR(JunSun1+16)=CalendarYear,MONTH(JunSun1+16)=6),JunSun1+16,""))</f>
        <v>40708</v>
      </c>
      <c r="M25" s="5">
        <f>IF(DAY(JunSun1)=1,IF(AND(YEAR(JunSun1+10)=CalendarYear,MONTH(JunSun1+10)=6),JunSun1+10,""),IF(AND(YEAR(JunSun1+17)=CalendarYear,MONTH(JunSun1+17)=6),JunSun1+17,""))</f>
        <v>40709</v>
      </c>
      <c r="N25" s="5">
        <f>IF(DAY(JunSun1)=1,IF(AND(YEAR(JunSun1+11)=CalendarYear,MONTH(JunSun1+11)=6),JunSun1+11,""),IF(AND(YEAR(JunSun1+18)=CalendarYear,MONTH(JunSun1+18)=6),JunSun1+18,""))</f>
        <v>40710</v>
      </c>
      <c r="O25" s="5">
        <f>IF(DAY(JunSun1)=1,IF(AND(YEAR(JunSun1+12)=CalendarYear,MONTH(JunSun1+12)=6),JunSun1+12,""),IF(AND(YEAR(JunSun1+19)=CalendarYear,MONTH(JunSun1+19)=6),JunSun1+19,""))</f>
        <v>40711</v>
      </c>
      <c r="P25" s="5">
        <f>IF(DAY(JunSun1)=1,IF(AND(YEAR(JunSun1+13)=CalendarYear,MONTH(JunSun1+13)=6),JunSun1+13,""),IF(AND(YEAR(JunSun1+20)=CalendarYear,MONTH(JunSun1+20)=6),JunSun1+20,""))</f>
        <v>40712</v>
      </c>
      <c r="Q25" s="5">
        <f>IF(DAY(JunSun1)=1,IF(AND(YEAR(JunSun1+14)=CalendarYear,MONTH(JunSun1+14)=6),JunSun1+14,""),IF(AND(YEAR(JunSun1+21)=CalendarYear,MONTH(JunSun1+21)=6),JunSun1+21,""))</f>
        <v>40713</v>
      </c>
      <c r="R25" s="2"/>
      <c r="S25" s="8"/>
      <c r="U25" s="23"/>
      <c r="Z25" s="2"/>
      <c r="AH25" s="2"/>
      <c r="AP25" s="2"/>
    </row>
    <row r="26" spans="2:42" ht="15" customHeight="1" x14ac:dyDescent="0.2">
      <c r="B26" s="2"/>
      <c r="C26" s="5">
        <f>IF(DAY(MaySun1)=1,IF(AND(YEAR(MaySun1+15)=CalendarYear,MONTH(MaySun1+15)=5),MaySun1+15,""),IF(AND(YEAR(MaySun1+22)=CalendarYear,MONTH(MaySun1+22)=5),MaySun1+22,""))</f>
        <v>40679</v>
      </c>
      <c r="D26" s="5">
        <f>IF(DAY(MaySun1)=1,IF(AND(YEAR(MaySun1+16)=CalendarYear,MONTH(MaySun1+16)=5),MaySun1+16,""),IF(AND(YEAR(MaySun1+23)=CalendarYear,MONTH(MaySun1+23)=5),MaySun1+23,""))</f>
        <v>40680</v>
      </c>
      <c r="E26" s="5">
        <f>IF(DAY(MaySun1)=1,IF(AND(YEAR(MaySun1+17)=CalendarYear,MONTH(MaySun1+17)=5),MaySun1+17,""),IF(AND(YEAR(MaySun1+24)=CalendarYear,MONTH(MaySun1+24)=5),MaySun1+24,""))</f>
        <v>40681</v>
      </c>
      <c r="F26" s="5">
        <f>IF(DAY(MaySun1)=1,IF(AND(YEAR(MaySun1+18)=CalendarYear,MONTH(MaySun1+18)=5),MaySun1+18,""),IF(AND(YEAR(MaySun1+25)=CalendarYear,MONTH(MaySun1+25)=5),MaySun1+25,""))</f>
        <v>40682</v>
      </c>
      <c r="G26" s="5">
        <f>IF(DAY(MaySun1)=1,IF(AND(YEAR(MaySun1+19)=CalendarYear,MONTH(MaySun1+19)=5),MaySun1+19,""),IF(AND(YEAR(MaySun1+26)=CalendarYear,MONTH(MaySun1+26)=5),MaySun1+26,""))</f>
        <v>40683</v>
      </c>
      <c r="H26" s="5">
        <f>IF(DAY(MaySun1)=1,IF(AND(YEAR(MaySun1+20)=CalendarYear,MONTH(MaySun1+20)=5),MaySun1+20,""),IF(AND(YEAR(MaySun1+27)=CalendarYear,MONTH(MaySun1+27)=5),MaySun1+27,""))</f>
        <v>40684</v>
      </c>
      <c r="I26" s="5">
        <f>IF(DAY(MaySun1)=1,IF(AND(YEAR(MaySun1+21)=CalendarYear,MONTH(MaySun1+21)=5),MaySun1+21,""),IF(AND(YEAR(MaySun1+28)=CalendarYear,MONTH(MaySun1+28)=5),MaySun1+28,""))</f>
        <v>40685</v>
      </c>
      <c r="J26" s="5"/>
      <c r="K26" s="5">
        <f>IF(DAY(JunSun1)=1,IF(AND(YEAR(JunSun1+15)=CalendarYear,MONTH(JunSun1+15)=6),JunSun1+15,""),IF(AND(YEAR(JunSun1+22)=CalendarYear,MONTH(JunSun1+22)=6),JunSun1+22,""))</f>
        <v>40714</v>
      </c>
      <c r="L26" s="5">
        <f>IF(DAY(JunSun1)=1,IF(AND(YEAR(JunSun1+16)=CalendarYear,MONTH(JunSun1+16)=6),JunSun1+16,""),IF(AND(YEAR(JunSun1+23)=CalendarYear,MONTH(JunSun1+23)=6),JunSun1+23,""))</f>
        <v>40715</v>
      </c>
      <c r="M26" s="5">
        <f>IF(DAY(JunSun1)=1,IF(AND(YEAR(JunSun1+17)=CalendarYear,MONTH(JunSun1+17)=6),JunSun1+17,""),IF(AND(YEAR(JunSun1+24)=CalendarYear,MONTH(JunSun1+24)=6),JunSun1+24,""))</f>
        <v>40716</v>
      </c>
      <c r="N26" s="5">
        <f>IF(DAY(JunSun1)=1,IF(AND(YEAR(JunSun1+18)=CalendarYear,MONTH(JunSun1+18)=6),JunSun1+18,""),IF(AND(YEAR(JunSun1+25)=CalendarYear,MONTH(JunSun1+25)=6),JunSun1+25,""))</f>
        <v>40717</v>
      </c>
      <c r="O26" s="5">
        <f>IF(DAY(JunSun1)=1,IF(AND(YEAR(JunSun1+19)=CalendarYear,MONTH(JunSun1+19)=6),JunSun1+19,""),IF(AND(YEAR(JunSun1+26)=CalendarYear,MONTH(JunSun1+26)=6),JunSun1+26,""))</f>
        <v>40718</v>
      </c>
      <c r="P26" s="5">
        <f>IF(DAY(JunSun1)=1,IF(AND(YEAR(JunSun1+20)=CalendarYear,MONTH(JunSun1+20)=6),JunSun1+20,""),IF(AND(YEAR(JunSun1+27)=CalendarYear,MONTH(JunSun1+27)=6),JunSun1+27,""))</f>
        <v>40719</v>
      </c>
      <c r="Q26" s="5">
        <f>IF(DAY(JunSun1)=1,IF(AND(YEAR(JunSun1+21)=CalendarYear,MONTH(JunSun1+21)=6),JunSun1+21,""),IF(AND(YEAR(JunSun1+28)=CalendarYear,MONTH(JunSun1+28)=6),JunSun1+28,""))</f>
        <v>40720</v>
      </c>
      <c r="R26" s="2"/>
      <c r="S26" s="8"/>
      <c r="U26" s="15"/>
      <c r="Z26" s="2"/>
      <c r="AH26" s="2"/>
      <c r="AP26" s="2"/>
    </row>
    <row r="27" spans="2:42" ht="15" customHeight="1" x14ac:dyDescent="0.2">
      <c r="B27" s="2"/>
      <c r="C27" s="5">
        <f>IF(DAY(MaySun1)=1,IF(AND(YEAR(MaySun1+22)=CalendarYear,MONTH(MaySun1+22)=5),MaySun1+22,""),IF(AND(YEAR(MaySun1+29)=CalendarYear,MONTH(MaySun1+29)=5),MaySun1+29,""))</f>
        <v>40686</v>
      </c>
      <c r="D27" s="5">
        <f>IF(DAY(MaySun1)=1,IF(AND(YEAR(MaySun1+23)=CalendarYear,MONTH(MaySun1+23)=5),MaySun1+23,""),IF(AND(YEAR(MaySun1+30)=CalendarYear,MONTH(MaySun1+30)=5),MaySun1+30,""))</f>
        <v>40687</v>
      </c>
      <c r="E27" s="5">
        <f>IF(DAY(MaySun1)=1,IF(AND(YEAR(MaySun1+24)=CalendarYear,MONTH(MaySun1+24)=5),MaySun1+24,""),IF(AND(YEAR(MaySun1+31)=CalendarYear,MONTH(MaySun1+31)=5),MaySun1+31,""))</f>
        <v>40688</v>
      </c>
      <c r="F27" s="5">
        <f>IF(DAY(MaySun1)=1,IF(AND(YEAR(MaySun1+25)=CalendarYear,MONTH(MaySun1+25)=5),MaySun1+25,""),IF(AND(YEAR(MaySun1+32)=CalendarYear,MONTH(MaySun1+32)=5),MaySun1+32,""))</f>
        <v>40689</v>
      </c>
      <c r="G27" s="5">
        <f>IF(DAY(MaySun1)=1,IF(AND(YEAR(MaySun1+26)=CalendarYear,MONTH(MaySun1+26)=5),MaySun1+26,""),IF(AND(YEAR(MaySun1+33)=CalendarYear,MONTH(MaySun1+33)=5),MaySun1+33,""))</f>
        <v>40690</v>
      </c>
      <c r="H27" s="5">
        <f>IF(DAY(MaySun1)=1,IF(AND(YEAR(MaySun1+27)=CalendarYear,MONTH(MaySun1+27)=5),MaySun1+27,""),IF(AND(YEAR(MaySun1+34)=CalendarYear,MONTH(MaySun1+34)=5),MaySun1+34,""))</f>
        <v>40691</v>
      </c>
      <c r="I27" s="5">
        <f>IF(DAY(MaySun1)=1,IF(AND(YEAR(MaySun1+28)=CalendarYear,MONTH(MaySun1+28)=5),MaySun1+28,""),IF(AND(YEAR(MaySun1+35)=CalendarYear,MONTH(MaySun1+35)=5),MaySun1+35,""))</f>
        <v>40692</v>
      </c>
      <c r="J27" s="5"/>
      <c r="K27" s="5">
        <f>IF(DAY(JunSun1)=1,IF(AND(YEAR(JunSun1+22)=CalendarYear,MONTH(JunSun1+22)=6),JunSun1+22,""),IF(AND(YEAR(JunSun1+29)=CalendarYear,MONTH(JunSun1+29)=6),JunSun1+29,""))</f>
        <v>40721</v>
      </c>
      <c r="L27" s="5">
        <f>IF(DAY(JunSun1)=1,IF(AND(YEAR(JunSun1+23)=CalendarYear,MONTH(JunSun1+23)=6),JunSun1+23,""),IF(AND(YEAR(JunSun1+30)=CalendarYear,MONTH(JunSun1+30)=6),JunSun1+30,""))</f>
        <v>40722</v>
      </c>
      <c r="M27" s="5">
        <f>IF(DAY(JunSun1)=1,IF(AND(YEAR(JunSun1+24)=CalendarYear,MONTH(JunSun1+24)=6),JunSun1+24,""),IF(AND(YEAR(JunSun1+31)=CalendarYear,MONTH(JunSun1+31)=6),JunSun1+31,""))</f>
        <v>40723</v>
      </c>
      <c r="N27" s="5">
        <f>IF(DAY(JunSun1)=1,IF(AND(YEAR(JunSun1+25)=CalendarYear,MONTH(JunSun1+25)=6),JunSun1+25,""),IF(AND(YEAR(JunSun1+32)=CalendarYear,MONTH(JunSun1+32)=6),JunSun1+32,""))</f>
        <v>40724</v>
      </c>
      <c r="O27" s="5" t="str">
        <f>IF(DAY(JunSun1)=1,IF(AND(YEAR(JunSun1+26)=CalendarYear,MONTH(JunSun1+26)=6),JunSun1+26,""),IF(AND(YEAR(JunSun1+33)=CalendarYear,MONTH(JunSun1+33)=6),JunSun1+33,""))</f>
        <v/>
      </c>
      <c r="P27" s="5" t="str">
        <f>IF(DAY(JunSun1)=1,IF(AND(YEAR(JunSun1+27)=CalendarYear,MONTH(JunSun1+27)=6),JunSun1+27,""),IF(AND(YEAR(JunSun1+34)=CalendarYear,MONTH(JunSun1+34)=6),JunSun1+34,""))</f>
        <v/>
      </c>
      <c r="Q27" s="5" t="str">
        <f>IF(DAY(JunSun1)=1,IF(AND(YEAR(JunSun1+28)=CalendarYear,MONTH(JunSun1+28)=6),JunSun1+28,""),IF(AND(YEAR(JunSun1+35)=CalendarYear,MONTH(JunSun1+35)=6),JunSun1+35,""))</f>
        <v/>
      </c>
      <c r="R27" s="2"/>
      <c r="S27" s="8"/>
      <c r="U27" s="16"/>
      <c r="Z27" s="2"/>
      <c r="AH27" s="2"/>
      <c r="AP27" s="2"/>
    </row>
    <row r="28" spans="2:42" ht="15" customHeight="1" x14ac:dyDescent="0.2">
      <c r="B28" s="2"/>
      <c r="C28" s="5">
        <f>IF(DAY(MaySun1)=1,IF(AND(YEAR(MaySun1+29)=CalendarYear,MONTH(MaySun1+29)=5),MaySun1+29,""),IF(AND(YEAR(MaySun1+36)=CalendarYear,MONTH(MaySun1+36)=5),MaySun1+36,""))</f>
        <v>40693</v>
      </c>
      <c r="D28" s="5">
        <f>IF(DAY(MaySun1)=1,IF(AND(YEAR(MaySun1+30)=CalendarYear,MONTH(MaySun1+30)=5),MaySun1+30,""),IF(AND(YEAR(MaySun1+37)=CalendarYear,MONTH(MaySun1+37)=5),MaySun1+37,""))</f>
        <v>40694</v>
      </c>
      <c r="E28" s="5" t="str">
        <f>IF(DAY(MaySun1)=1,IF(AND(YEAR(MaySun1+31)=CalendarYear,MONTH(MaySun1+31)=5),MaySun1+31,""),IF(AND(YEAR(MaySun1+38)=CalendarYear,MONTH(MaySun1+38)=5),MaySun1+38,""))</f>
        <v/>
      </c>
      <c r="F28" s="5" t="str">
        <f>IF(DAY(MaySun1)=1,IF(AND(YEAR(MaySun1+32)=CalendarYear,MONTH(MaySun1+32)=5),MaySun1+32,""),IF(AND(YEAR(MaySun1+39)=CalendarYear,MONTH(MaySun1+39)=5),MaySun1+39,""))</f>
        <v/>
      </c>
      <c r="G28" s="5" t="str">
        <f>IF(DAY(MaySun1)=1,IF(AND(YEAR(MaySun1+33)=CalendarYear,MONTH(MaySun1+33)=5),MaySun1+33,""),IF(AND(YEAR(MaySun1+40)=CalendarYear,MONTH(MaySun1+40)=5),MaySun1+40,""))</f>
        <v/>
      </c>
      <c r="H28" s="5" t="str">
        <f>IF(DAY(MaySun1)=1,IF(AND(YEAR(MaySun1+34)=CalendarYear,MONTH(MaySun1+34)=5),MaySun1+34,""),IF(AND(YEAR(MaySun1+41)=CalendarYear,MONTH(MaySun1+41)=5),MaySun1+41,""))</f>
        <v/>
      </c>
      <c r="I28" s="5" t="str">
        <f>IF(DAY(MaySun1)=1,IF(AND(YEAR(MaySun1+35)=CalendarYear,MONTH(MaySun1+35)=5),MaySun1+35,""),IF(AND(YEAR(MaySun1+42)=CalendarYear,MONTH(MaySun1+42)=5),MaySun1+42,""))</f>
        <v/>
      </c>
      <c r="J28" s="5"/>
      <c r="K28" s="5" t="str">
        <f>IF(DAY(JunSun1)=1,IF(AND(YEAR(JunSun1+29)=CalendarYear,MONTH(JunSun1+29)=6),JunSun1+29,""),IF(AND(YEAR(JunSun1+36)=CalendarYear,MONTH(JunSun1+36)=6),JunSun1+36,""))</f>
        <v/>
      </c>
      <c r="L28" s="5" t="str">
        <f>IF(DAY(JunSun1)=1,IF(AND(YEAR(JunSun1+30)=CalendarYear,MONTH(JunSun1+30)=6),JunSun1+30,""),IF(AND(YEAR(JunSun1+37)=CalendarYear,MONTH(JunSun1+37)=6),JunSun1+37,""))</f>
        <v/>
      </c>
      <c r="M28" s="5" t="str">
        <f>IF(DAY(JunSun1)=1,IF(AND(YEAR(JunSun1+31)=CalendarYear,MONTH(JunSun1+31)=6),JunSun1+31,""),IF(AND(YEAR(JunSun1+38)=CalendarYear,MONTH(JunSun1+38)=6),JunSun1+38,""))</f>
        <v/>
      </c>
      <c r="N28" s="5" t="str">
        <f>IF(DAY(JunSun1)=1,IF(AND(YEAR(JunSun1+32)=CalendarYear,MONTH(JunSun1+32)=6),JunSun1+32,""),IF(AND(YEAR(JunSun1+39)=CalendarYear,MONTH(JunSun1+39)=6),JunSun1+39,""))</f>
        <v/>
      </c>
      <c r="O28" s="5" t="str">
        <f>IF(DAY(JunSun1)=1,IF(AND(YEAR(JunSun1+33)=CalendarYear,MONTH(JunSun1+33)=6),JunSun1+33,""),IF(AND(YEAR(JunSun1+40)=CalendarYear,MONTH(JunSun1+40)=6),JunSun1+40,""))</f>
        <v/>
      </c>
      <c r="P28" s="5" t="str">
        <f>IF(DAY(JunSun1)=1,IF(AND(YEAR(JunSun1+34)=CalendarYear,MONTH(JunSun1+34)=6),JunSun1+34,""),IF(AND(YEAR(JunSun1+41)=CalendarYear,MONTH(JunSun1+41)=6),JunSun1+41,""))</f>
        <v/>
      </c>
      <c r="Q28" s="5" t="str">
        <f>IF(DAY(JunSun1)=1,IF(AND(YEAR(JunSun1+35)=CalendarYear,MONTH(JunSun1+35)=6),JunSun1+35,""),IF(AND(YEAR(JunSun1+42)=CalendarYear,MONTH(JunSun1+42)=6),JunSun1+42,""))</f>
        <v/>
      </c>
      <c r="R28" s="2"/>
      <c r="S28" s="8"/>
      <c r="U28" s="23"/>
      <c r="Z28" s="2"/>
      <c r="AH28" s="2"/>
      <c r="AP28" s="2"/>
    </row>
    <row r="29" spans="2:42" ht="15" customHeight="1" x14ac:dyDescent="0.2">
      <c r="B29" s="2"/>
      <c r="J29" s="5"/>
      <c r="R29" s="2"/>
      <c r="S29" s="8"/>
      <c r="U29" s="15"/>
      <c r="Z29" s="2"/>
      <c r="AH29" s="2"/>
      <c r="AP29" s="2"/>
    </row>
    <row r="30" spans="2:42" ht="15" customHeight="1" x14ac:dyDescent="0.25">
      <c r="B30" s="2"/>
      <c r="C30" s="7" t="s">
        <v>16</v>
      </c>
      <c r="D30" s="6"/>
      <c r="E30" s="6"/>
      <c r="F30" s="6"/>
      <c r="G30" s="6"/>
      <c r="H30" s="6"/>
      <c r="I30" s="6"/>
      <c r="J30" s="5"/>
      <c r="K30" s="7" t="s">
        <v>17</v>
      </c>
      <c r="L30" s="6"/>
      <c r="M30" s="6"/>
      <c r="N30" s="6"/>
      <c r="O30" s="6"/>
      <c r="P30" s="6"/>
      <c r="Q30" s="6"/>
      <c r="S30" s="10"/>
      <c r="U30" s="16"/>
      <c r="V30" s="2"/>
      <c r="W30" s="2"/>
      <c r="X30" s="2"/>
      <c r="Y30" s="2"/>
      <c r="Z30" s="2"/>
      <c r="AH30" s="2"/>
      <c r="AP30" s="2"/>
    </row>
    <row r="31" spans="2:42" ht="15" customHeight="1" x14ac:dyDescent="0.2">
      <c r="C31" s="24" t="s">
        <v>1</v>
      </c>
      <c r="D31" s="24" t="s">
        <v>2</v>
      </c>
      <c r="E31" s="24" t="s">
        <v>3</v>
      </c>
      <c r="F31" s="24" t="s">
        <v>2</v>
      </c>
      <c r="G31" s="24" t="s">
        <v>4</v>
      </c>
      <c r="H31" s="24" t="s">
        <v>0</v>
      </c>
      <c r="I31" s="24" t="s">
        <v>0</v>
      </c>
      <c r="J31" s="5"/>
      <c r="K31" s="24" t="s">
        <v>1</v>
      </c>
      <c r="L31" s="24" t="s">
        <v>2</v>
      </c>
      <c r="M31" s="24" t="s">
        <v>3</v>
      </c>
      <c r="N31" s="24" t="s">
        <v>2</v>
      </c>
      <c r="O31" s="24" t="s">
        <v>4</v>
      </c>
      <c r="P31" s="24" t="s">
        <v>0</v>
      </c>
      <c r="Q31" s="24" t="s">
        <v>0</v>
      </c>
      <c r="S31" s="8"/>
      <c r="U31" s="23"/>
    </row>
    <row r="32" spans="2:42" ht="15" customHeight="1" x14ac:dyDescent="0.2">
      <c r="C32" s="5" t="str">
        <f>IF(DAY(JulSun1)=1,"",IF(AND(YEAR(JulSun1+1)=CalendarYear,MONTH(JulSun1+1)=7),JulSun1+1,""))</f>
        <v/>
      </c>
      <c r="D32" s="5" t="str">
        <f>IF(DAY(JulSun1)=1,"",IF(AND(YEAR(JulSun1+2)=CalendarYear,MONTH(JulSun1+2)=7),JulSun1+2,""))</f>
        <v/>
      </c>
      <c r="E32" s="5" t="str">
        <f>IF(DAY(JulSun1)=1,"",IF(AND(YEAR(JulSun1+3)=CalendarYear,MONTH(JulSun1+3)=7),JulSun1+3,""))</f>
        <v/>
      </c>
      <c r="F32" s="5" t="str">
        <f>IF(DAY(JulSun1)=1,"",IF(AND(YEAR(JulSun1+4)=CalendarYear,MONTH(JulSun1+4)=7),JulSun1+4,""))</f>
        <v/>
      </c>
      <c r="G32" s="5">
        <f>IF(DAY(JulSun1)=1,"",IF(AND(YEAR(JulSun1+5)=CalendarYear,MONTH(JulSun1+5)=7),JulSun1+5,""))</f>
        <v>40725</v>
      </c>
      <c r="H32" s="5">
        <f>IF(DAY(JulSun1)=1,"",IF(AND(YEAR(JulSun1+6)=CalendarYear,MONTH(JulSun1+6)=7),JulSun1+6,""))</f>
        <v>40726</v>
      </c>
      <c r="I32" s="5">
        <f>IF(DAY(JulSun1)=1,IF(AND(YEAR(JulSun1)=CalendarYear,MONTH(JulSun1)=7),JulSun1,""),IF(AND(YEAR(JulSun1+7)=CalendarYear,MONTH(JulSun1+7)=7),JulSun1+7,""))</f>
        <v>40727</v>
      </c>
      <c r="J32" s="2"/>
      <c r="K32" s="5">
        <f>IF(DAY(AugSun1)=1,"",IF(AND(YEAR(AugSun1+1)=CalendarYear,MONTH(AugSun1+1)=8),AugSun1+1,""))</f>
        <v>40756</v>
      </c>
      <c r="L32" s="5">
        <f>IF(DAY(AugSun1)=1,"",IF(AND(YEAR(AugSun1+2)=CalendarYear,MONTH(AugSun1+2)=8),AugSun1+2,""))</f>
        <v>40757</v>
      </c>
      <c r="M32" s="5">
        <f>IF(DAY(AugSun1)=1,"",IF(AND(YEAR(AugSun1+3)=CalendarYear,MONTH(AugSun1+3)=8),AugSun1+3,""))</f>
        <v>40758</v>
      </c>
      <c r="N32" s="5">
        <f>IF(DAY(AugSun1)=1,"",IF(AND(YEAR(AugSun1+4)=CalendarYear,MONTH(AugSun1+4)=8),AugSun1+4,""))</f>
        <v>40759</v>
      </c>
      <c r="O32" s="5">
        <f>IF(DAY(AugSun1)=1,"",IF(AND(YEAR(AugSun1+5)=CalendarYear,MONTH(AugSun1+5)=8),AugSun1+5,""))</f>
        <v>40760</v>
      </c>
      <c r="P32" s="5">
        <f>IF(DAY(AugSun1)=1,"",IF(AND(YEAR(AugSun1+6)=CalendarYear,MONTH(AugSun1+6)=8),AugSun1+6,""))</f>
        <v>40761</v>
      </c>
      <c r="Q32" s="5">
        <f>IF(DAY(AugSun1)=1,IF(AND(YEAR(AugSun1)=CalendarYear,MONTH(AugSun1)=8),AugSun1,""),IF(AND(YEAR(AugSun1+7)=CalendarYear,MONTH(AugSun1+7)=8),AugSun1+7,""))</f>
        <v>40762</v>
      </c>
      <c r="S32" s="8"/>
      <c r="U32" s="15"/>
    </row>
    <row r="33" spans="3:21" ht="15" customHeight="1" x14ac:dyDescent="0.2">
      <c r="C33" s="5">
        <f>IF(DAY(JulSun1)=1,IF(AND(YEAR(JulSun1+1)=CalendarYear,MONTH(JulSun1+1)=7),JulSun1+1,""),IF(AND(YEAR(JulSun1+8)=CalendarYear,MONTH(JulSun1+8)=7),JulSun1+8,""))</f>
        <v>40728</v>
      </c>
      <c r="D33" s="5">
        <f>IF(DAY(JulSun1)=1,IF(AND(YEAR(JulSun1+2)=CalendarYear,MONTH(JulSun1+2)=7),JulSun1+2,""),IF(AND(YEAR(JulSun1+9)=CalendarYear,MONTH(JulSun1+9)=7),JulSun1+9,""))</f>
        <v>40729</v>
      </c>
      <c r="E33" s="5">
        <f>IF(DAY(JulSun1)=1,IF(AND(YEAR(JulSun1+3)=CalendarYear,MONTH(JulSun1+3)=7),JulSun1+3,""),IF(AND(YEAR(JulSun1+10)=CalendarYear,MONTH(JulSun1+10)=7),JulSun1+10,""))</f>
        <v>40730</v>
      </c>
      <c r="F33" s="5">
        <f>IF(DAY(JulSun1)=1,IF(AND(YEAR(JulSun1+4)=CalendarYear,MONTH(JulSun1+4)=7),JulSun1+4,""),IF(AND(YEAR(JulSun1+11)=CalendarYear,MONTH(JulSun1+11)=7),JulSun1+11,""))</f>
        <v>40731</v>
      </c>
      <c r="G33" s="5">
        <f>IF(DAY(JulSun1)=1,IF(AND(YEAR(JulSun1+5)=CalendarYear,MONTH(JulSun1+5)=7),JulSun1+5,""),IF(AND(YEAR(JulSun1+12)=CalendarYear,MONTH(JulSun1+12)=7),JulSun1+12,""))</f>
        <v>40732</v>
      </c>
      <c r="H33" s="5">
        <f>IF(DAY(JulSun1)=1,IF(AND(YEAR(JulSun1+6)=CalendarYear,MONTH(JulSun1+6)=7),JulSun1+6,""),IF(AND(YEAR(JulSun1+13)=CalendarYear,MONTH(JulSun1+13)=7),JulSun1+13,""))</f>
        <v>40733</v>
      </c>
      <c r="I33" s="5">
        <f>IF(DAY(JulSun1)=1,IF(AND(YEAR(JulSun1+7)=CalendarYear,MONTH(JulSun1+7)=7),JulSun1+7,""),IF(AND(YEAR(JulSun1+14)=CalendarYear,MONTH(JulSun1+14)=7),JulSun1+14,""))</f>
        <v>40734</v>
      </c>
      <c r="K33" s="5">
        <f>IF(DAY(AugSun1)=1,IF(AND(YEAR(AugSun1+1)=CalendarYear,MONTH(AugSun1+1)=8),AugSun1+1,""),IF(AND(YEAR(AugSun1+8)=CalendarYear,MONTH(AugSun1+8)=8),AugSun1+8,""))</f>
        <v>40763</v>
      </c>
      <c r="L33" s="5">
        <f>IF(DAY(AugSun1)=1,IF(AND(YEAR(AugSun1+2)=CalendarYear,MONTH(AugSun1+2)=8),AugSun1+2,""),IF(AND(YEAR(AugSun1+9)=CalendarYear,MONTH(AugSun1+9)=8),AugSun1+9,""))</f>
        <v>40764</v>
      </c>
      <c r="M33" s="5">
        <f>IF(DAY(AugSun1)=1,IF(AND(YEAR(AugSun1+3)=CalendarYear,MONTH(AugSun1+3)=8),AugSun1+3,""),IF(AND(YEAR(AugSun1+10)=CalendarYear,MONTH(AugSun1+10)=8),AugSun1+10,""))</f>
        <v>40765</v>
      </c>
      <c r="N33" s="5">
        <f>IF(DAY(AugSun1)=1,IF(AND(YEAR(AugSun1+4)=CalendarYear,MONTH(AugSun1+4)=8),AugSun1+4,""),IF(AND(YEAR(AugSun1+11)=CalendarYear,MONTH(AugSun1+11)=8),AugSun1+11,""))</f>
        <v>40766</v>
      </c>
      <c r="O33" s="5">
        <f>IF(DAY(AugSun1)=1,IF(AND(YEAR(AugSun1+5)=CalendarYear,MONTH(AugSun1+5)=8),AugSun1+5,""),IF(AND(YEAR(AugSun1+12)=CalendarYear,MONTH(AugSun1+12)=8),AugSun1+12,""))</f>
        <v>40767</v>
      </c>
      <c r="P33" s="5">
        <f>IF(DAY(AugSun1)=1,IF(AND(YEAR(AugSun1+6)=CalendarYear,MONTH(AugSun1+6)=8),AugSun1+6,""),IF(AND(YEAR(AugSun1+13)=CalendarYear,MONTH(AugSun1+13)=8),AugSun1+13,""))</f>
        <v>40768</v>
      </c>
      <c r="Q33" s="5">
        <f>IF(DAY(AugSun1)=1,IF(AND(YEAR(AugSun1+7)=CalendarYear,MONTH(AugSun1+7)=8),AugSun1+7,""),IF(AND(YEAR(AugSun1+14)=CalendarYear,MONTH(AugSun1+14)=8),AugSun1+14,""))</f>
        <v>40769</v>
      </c>
      <c r="S33" s="8"/>
      <c r="U33" s="16"/>
    </row>
    <row r="34" spans="3:21" ht="15" customHeight="1" x14ac:dyDescent="0.2">
      <c r="C34" s="5">
        <f>IF(DAY(JulSun1)=1,IF(AND(YEAR(JulSun1+8)=CalendarYear,MONTH(JulSun1+8)=7),JulSun1+8,""),IF(AND(YEAR(JulSun1+15)=CalendarYear,MONTH(JulSun1+15)=7),JulSun1+15,""))</f>
        <v>40735</v>
      </c>
      <c r="D34" s="5">
        <f>IF(DAY(JulSun1)=1,IF(AND(YEAR(JulSun1+9)=CalendarYear,MONTH(JulSun1+9)=7),JulSun1+9,""),IF(AND(YEAR(JulSun1+16)=CalendarYear,MONTH(JulSun1+16)=7),JulSun1+16,""))</f>
        <v>40736</v>
      </c>
      <c r="E34" s="5">
        <f>IF(DAY(JulSun1)=1,IF(AND(YEAR(JulSun1+10)=CalendarYear,MONTH(JulSun1+10)=7),JulSun1+10,""),IF(AND(YEAR(JulSun1+17)=CalendarYear,MONTH(JulSun1+17)=7),JulSun1+17,""))</f>
        <v>40737</v>
      </c>
      <c r="F34" s="5">
        <f>IF(DAY(JulSun1)=1,IF(AND(YEAR(JulSun1+11)=CalendarYear,MONTH(JulSun1+11)=7),JulSun1+11,""),IF(AND(YEAR(JulSun1+18)=CalendarYear,MONTH(JulSun1+18)=7),JulSun1+18,""))</f>
        <v>40738</v>
      </c>
      <c r="G34" s="5">
        <f>IF(DAY(JulSun1)=1,IF(AND(YEAR(JulSun1+12)=CalendarYear,MONTH(JulSun1+12)=7),JulSun1+12,""),IF(AND(YEAR(JulSun1+19)=CalendarYear,MONTH(JulSun1+19)=7),JulSun1+19,""))</f>
        <v>40739</v>
      </c>
      <c r="H34" s="5">
        <f>IF(DAY(JulSun1)=1,IF(AND(YEAR(JulSun1+13)=CalendarYear,MONTH(JulSun1+13)=7),JulSun1+13,""),IF(AND(YEAR(JulSun1+20)=CalendarYear,MONTH(JulSun1+20)=7),JulSun1+20,""))</f>
        <v>40740</v>
      </c>
      <c r="I34" s="5">
        <f>IF(DAY(JulSun1)=1,IF(AND(YEAR(JulSun1+14)=CalendarYear,MONTH(JulSun1+14)=7),JulSun1+14,""),IF(AND(YEAR(JulSun1+21)=CalendarYear,MONTH(JulSun1+21)=7),JulSun1+21,""))</f>
        <v>40741</v>
      </c>
      <c r="K34" s="5">
        <f>IF(DAY(AugSun1)=1,IF(AND(YEAR(AugSun1+8)=CalendarYear,MONTH(AugSun1+8)=8),AugSun1+8,""),IF(AND(YEAR(AugSun1+15)=CalendarYear,MONTH(AugSun1+15)=8),AugSun1+15,""))</f>
        <v>40770</v>
      </c>
      <c r="L34" s="5">
        <f>IF(DAY(AugSun1)=1,IF(AND(YEAR(AugSun1+9)=CalendarYear,MONTH(AugSun1+9)=8),AugSun1+9,""),IF(AND(YEAR(AugSun1+16)=CalendarYear,MONTH(AugSun1+16)=8),AugSun1+16,""))</f>
        <v>40771</v>
      </c>
      <c r="M34" s="5">
        <f>IF(DAY(AugSun1)=1,IF(AND(YEAR(AugSun1+10)=CalendarYear,MONTH(AugSun1+10)=8),AugSun1+10,""),IF(AND(YEAR(AugSun1+17)=CalendarYear,MONTH(AugSun1+17)=8),AugSun1+17,""))</f>
        <v>40772</v>
      </c>
      <c r="N34" s="5">
        <f>IF(DAY(AugSun1)=1,IF(AND(YEAR(AugSun1+11)=CalendarYear,MONTH(AugSun1+11)=8),AugSun1+11,""),IF(AND(YEAR(AugSun1+18)=CalendarYear,MONTH(AugSun1+18)=8),AugSun1+18,""))</f>
        <v>40773</v>
      </c>
      <c r="O34" s="5">
        <f>IF(DAY(AugSun1)=1,IF(AND(YEAR(AugSun1+12)=CalendarYear,MONTH(AugSun1+12)=8),AugSun1+12,""),IF(AND(YEAR(AugSun1+19)=CalendarYear,MONTH(AugSun1+19)=8),AugSun1+19,""))</f>
        <v>40774</v>
      </c>
      <c r="P34" s="5">
        <f>IF(DAY(AugSun1)=1,IF(AND(YEAR(AugSun1+13)=CalendarYear,MONTH(AugSun1+13)=8),AugSun1+13,""),IF(AND(YEAR(AugSun1+20)=CalendarYear,MONTH(AugSun1+20)=8),AugSun1+20,""))</f>
        <v>40775</v>
      </c>
      <c r="Q34" s="5">
        <f>IF(DAY(AugSun1)=1,IF(AND(YEAR(AugSun1+14)=CalendarYear,MONTH(AugSun1+14)=8),AugSun1+14,""),IF(AND(YEAR(AugSun1+21)=CalendarYear,MONTH(AugSun1+21)=8),AugSun1+21,""))</f>
        <v>40776</v>
      </c>
      <c r="S34" s="8"/>
      <c r="U34" s="23"/>
    </row>
    <row r="35" spans="3:21" ht="15" customHeight="1" x14ac:dyDescent="0.2">
      <c r="C35" s="5">
        <f>IF(DAY(JulSun1)=1,IF(AND(YEAR(JulSun1+15)=CalendarYear,MONTH(JulSun1+15)=7),JulSun1+15,""),IF(AND(YEAR(JulSun1+22)=CalendarYear,MONTH(JulSun1+22)=7),JulSun1+22,""))</f>
        <v>40742</v>
      </c>
      <c r="D35" s="5">
        <f>IF(DAY(JulSun1)=1,IF(AND(YEAR(JulSun1+16)=CalendarYear,MONTH(JulSun1+16)=7),JulSun1+16,""),IF(AND(YEAR(JulSun1+23)=CalendarYear,MONTH(JulSun1+23)=7),JulSun1+23,""))</f>
        <v>40743</v>
      </c>
      <c r="E35" s="5">
        <f>IF(DAY(JulSun1)=1,IF(AND(YEAR(JulSun1+17)=CalendarYear,MONTH(JulSun1+17)=7),JulSun1+17,""),IF(AND(YEAR(JulSun1+24)=CalendarYear,MONTH(JulSun1+24)=7),JulSun1+24,""))</f>
        <v>40744</v>
      </c>
      <c r="F35" s="5">
        <f>IF(DAY(JulSun1)=1,IF(AND(YEAR(JulSun1+18)=CalendarYear,MONTH(JulSun1+18)=7),JulSun1+18,""),IF(AND(YEAR(JulSun1+25)=CalendarYear,MONTH(JulSun1+25)=7),JulSun1+25,""))</f>
        <v>40745</v>
      </c>
      <c r="G35" s="5">
        <f>IF(DAY(JulSun1)=1,IF(AND(YEAR(JulSun1+19)=CalendarYear,MONTH(JulSun1+19)=7),JulSun1+19,""),IF(AND(YEAR(JulSun1+26)=CalendarYear,MONTH(JulSun1+26)=7),JulSun1+26,""))</f>
        <v>40746</v>
      </c>
      <c r="H35" s="5">
        <f>IF(DAY(JulSun1)=1,IF(AND(YEAR(JulSun1+20)=CalendarYear,MONTH(JulSun1+20)=7),JulSun1+20,""),IF(AND(YEAR(JulSun1+27)=CalendarYear,MONTH(JulSun1+27)=7),JulSun1+27,""))</f>
        <v>40747</v>
      </c>
      <c r="I35" s="5">
        <f>IF(DAY(JulSun1)=1,IF(AND(YEAR(JulSun1+21)=CalendarYear,MONTH(JulSun1+21)=7),JulSun1+21,""),IF(AND(YEAR(JulSun1+28)=CalendarYear,MONTH(JulSun1+28)=7),JulSun1+28,""))</f>
        <v>40748</v>
      </c>
      <c r="K35" s="5">
        <f>IF(DAY(AugSun1)=1,IF(AND(YEAR(AugSun1+15)=CalendarYear,MONTH(AugSun1+15)=8),AugSun1+15,""),IF(AND(YEAR(AugSun1+22)=CalendarYear,MONTH(AugSun1+22)=8),AugSun1+22,""))</f>
        <v>40777</v>
      </c>
      <c r="L35" s="5">
        <f>IF(DAY(AugSun1)=1,IF(AND(YEAR(AugSun1+16)=CalendarYear,MONTH(AugSun1+16)=8),AugSun1+16,""),IF(AND(YEAR(AugSun1+23)=CalendarYear,MONTH(AugSun1+23)=8),AugSun1+23,""))</f>
        <v>40778</v>
      </c>
      <c r="M35" s="5">
        <f>IF(DAY(AugSun1)=1,IF(AND(YEAR(AugSun1+17)=CalendarYear,MONTH(AugSun1+17)=8),AugSun1+17,""),IF(AND(YEAR(AugSun1+24)=CalendarYear,MONTH(AugSun1+24)=8),AugSun1+24,""))</f>
        <v>40779</v>
      </c>
      <c r="N35" s="5">
        <f>IF(DAY(AugSun1)=1,IF(AND(YEAR(AugSun1+18)=CalendarYear,MONTH(AugSun1+18)=8),AugSun1+18,""),IF(AND(YEAR(AugSun1+25)=CalendarYear,MONTH(AugSun1+25)=8),AugSun1+25,""))</f>
        <v>40780</v>
      </c>
      <c r="O35" s="5">
        <f>IF(DAY(AugSun1)=1,IF(AND(YEAR(AugSun1+19)=CalendarYear,MONTH(AugSun1+19)=8),AugSun1+19,""),IF(AND(YEAR(AugSun1+26)=CalendarYear,MONTH(AugSun1+26)=8),AugSun1+26,""))</f>
        <v>40781</v>
      </c>
      <c r="P35" s="5">
        <f>IF(DAY(AugSun1)=1,IF(AND(YEAR(AugSun1+20)=CalendarYear,MONTH(AugSun1+20)=8),AugSun1+20,""),IF(AND(YEAR(AugSun1+27)=CalendarYear,MONTH(AugSun1+27)=8),AugSun1+27,""))</f>
        <v>40782</v>
      </c>
      <c r="Q35" s="5">
        <f>IF(DAY(AugSun1)=1,IF(AND(YEAR(AugSun1+21)=CalendarYear,MONTH(AugSun1+21)=8),AugSun1+21,""),IF(AND(YEAR(AugSun1+28)=CalendarYear,MONTH(AugSun1+28)=8),AugSun1+28,""))</f>
        <v>40783</v>
      </c>
      <c r="S35" s="8"/>
      <c r="U35" s="15"/>
    </row>
    <row r="36" spans="3:21" ht="15" customHeight="1" x14ac:dyDescent="0.2">
      <c r="C36" s="5">
        <f>IF(DAY(JulSun1)=1,IF(AND(YEAR(JulSun1+22)=CalendarYear,MONTH(JulSun1+22)=7),JulSun1+22,""),IF(AND(YEAR(JulSun1+29)=CalendarYear,MONTH(JulSun1+29)=7),JulSun1+29,""))</f>
        <v>40749</v>
      </c>
      <c r="D36" s="5">
        <f>IF(DAY(JulSun1)=1,IF(AND(YEAR(JulSun1+23)=CalendarYear,MONTH(JulSun1+23)=7),JulSun1+23,""),IF(AND(YEAR(JulSun1+30)=CalendarYear,MONTH(JulSun1+30)=7),JulSun1+30,""))</f>
        <v>40750</v>
      </c>
      <c r="E36" s="5">
        <f>IF(DAY(JulSun1)=1,IF(AND(YEAR(JulSun1+24)=CalendarYear,MONTH(JulSun1+24)=7),JulSun1+24,""),IF(AND(YEAR(JulSun1+31)=CalendarYear,MONTH(JulSun1+31)=7),JulSun1+31,""))</f>
        <v>40751</v>
      </c>
      <c r="F36" s="5">
        <f>IF(DAY(JulSun1)=1,IF(AND(YEAR(JulSun1+25)=CalendarYear,MONTH(JulSun1+25)=7),JulSun1+25,""),IF(AND(YEAR(JulSun1+32)=CalendarYear,MONTH(JulSun1+32)=7),JulSun1+32,""))</f>
        <v>40752</v>
      </c>
      <c r="G36" s="5">
        <f>IF(DAY(JulSun1)=1,IF(AND(YEAR(JulSun1+26)=CalendarYear,MONTH(JulSun1+26)=7),JulSun1+26,""),IF(AND(YEAR(JulSun1+33)=CalendarYear,MONTH(JulSun1+33)=7),JulSun1+33,""))</f>
        <v>40753</v>
      </c>
      <c r="H36" s="5">
        <f>IF(DAY(JulSun1)=1,IF(AND(YEAR(JulSun1+27)=CalendarYear,MONTH(JulSun1+27)=7),JulSun1+27,""),IF(AND(YEAR(JulSun1+34)=CalendarYear,MONTH(JulSun1+34)=7),JulSun1+34,""))</f>
        <v>40754</v>
      </c>
      <c r="I36" s="5">
        <f>IF(DAY(JulSun1)=1,IF(AND(YEAR(JulSun1+28)=CalendarYear,MONTH(JulSun1+28)=7),JulSun1+28,""),IF(AND(YEAR(JulSun1+35)=CalendarYear,MONTH(JulSun1+35)=7),JulSun1+35,""))</f>
        <v>40755</v>
      </c>
      <c r="K36" s="5">
        <f>IF(DAY(AugSun1)=1,IF(AND(YEAR(AugSun1+22)=CalendarYear,MONTH(AugSun1+22)=8),AugSun1+22,""),IF(AND(YEAR(AugSun1+29)=CalendarYear,MONTH(AugSun1+29)=8),AugSun1+29,""))</f>
        <v>40784</v>
      </c>
      <c r="L36" s="5">
        <f>IF(DAY(AugSun1)=1,IF(AND(YEAR(AugSun1+23)=CalendarYear,MONTH(AugSun1+23)=8),AugSun1+23,""),IF(AND(YEAR(AugSun1+30)=CalendarYear,MONTH(AugSun1+30)=8),AugSun1+30,""))</f>
        <v>40785</v>
      </c>
      <c r="M36" s="5">
        <f>IF(DAY(AugSun1)=1,IF(AND(YEAR(AugSun1+24)=CalendarYear,MONTH(AugSun1+24)=8),AugSun1+24,""),IF(AND(YEAR(AugSun1+31)=CalendarYear,MONTH(AugSun1+31)=8),AugSun1+31,""))</f>
        <v>40786</v>
      </c>
      <c r="N36" s="5" t="str">
        <f>IF(DAY(AugSun1)=1,IF(AND(YEAR(AugSun1+25)=CalendarYear,MONTH(AugSun1+25)=8),AugSun1+25,""),IF(AND(YEAR(AugSun1+32)=CalendarYear,MONTH(AugSun1+32)=8),AugSun1+32,""))</f>
        <v/>
      </c>
      <c r="O36" s="5" t="str">
        <f>IF(DAY(AugSun1)=1,IF(AND(YEAR(AugSun1+26)=CalendarYear,MONTH(AugSun1+26)=8),AugSun1+26,""),IF(AND(YEAR(AugSun1+33)=CalendarYear,MONTH(AugSun1+33)=8),AugSun1+33,""))</f>
        <v/>
      </c>
      <c r="P36" s="5" t="str">
        <f>IF(DAY(AugSun1)=1,IF(AND(YEAR(AugSun1+27)=CalendarYear,MONTH(AugSun1+27)=8),AugSun1+27,""),IF(AND(YEAR(AugSun1+34)=CalendarYear,MONTH(AugSun1+34)=8),AugSun1+34,""))</f>
        <v/>
      </c>
      <c r="Q36" s="5" t="str">
        <f>IF(DAY(AugSun1)=1,IF(AND(YEAR(AugSun1+28)=CalendarYear,MONTH(AugSun1+28)=8),AugSun1+28,""),IF(AND(YEAR(AugSun1+35)=CalendarYear,MONTH(AugSun1+35)=8),AugSun1+35,""))</f>
        <v/>
      </c>
      <c r="S36" s="8"/>
      <c r="U36" s="16"/>
    </row>
    <row r="37" spans="3:21" ht="15" customHeight="1" x14ac:dyDescent="0.2">
      <c r="C37" s="5" t="str">
        <f>IF(DAY(JulSun1)=1,IF(AND(YEAR(JulSun1+29)=CalendarYear,MONTH(JulSun1+29)=7),JulSun1+29,""),IF(AND(YEAR(JulSun1+36)=CalendarYear,MONTH(JulSun1+36)=7),JulSun1+36,""))</f>
        <v/>
      </c>
      <c r="D37" s="5" t="str">
        <f>IF(DAY(JulSun1)=1,IF(AND(YEAR(JulSun1+30)=CalendarYear,MONTH(JulSun1+30)=7),JulSun1+30,""),IF(AND(YEAR(JulSun1+37)=CalendarYear,MONTH(JulSun1+37)=7),JulSun1+37,""))</f>
        <v/>
      </c>
      <c r="E37" s="5" t="str">
        <f>IF(DAY(JulSun1)=1,IF(AND(YEAR(JulSun1+31)=CalendarYear,MONTH(JulSun1+31)=7),JulSun1+31,""),IF(AND(YEAR(JulSun1+38)=CalendarYear,MONTH(JulSun1+38)=7),JulSun1+38,""))</f>
        <v/>
      </c>
      <c r="F37" s="5" t="str">
        <f>IF(DAY(JulSun1)=1,IF(AND(YEAR(JulSun1+32)=CalendarYear,MONTH(JulSun1+32)=7),JulSun1+32,""),IF(AND(YEAR(JulSun1+39)=CalendarYear,MONTH(JulSun1+39)=7),JulSun1+39,""))</f>
        <v/>
      </c>
      <c r="G37" s="5" t="str">
        <f>IF(DAY(JulSun1)=1,IF(AND(YEAR(JulSun1+33)=CalendarYear,MONTH(JulSun1+33)=7),JulSun1+33,""),IF(AND(YEAR(JulSun1+40)=CalendarYear,MONTH(JulSun1+40)=7),JulSun1+40,""))</f>
        <v/>
      </c>
      <c r="H37" s="5" t="str">
        <f>IF(DAY(JulSun1)=1,IF(AND(YEAR(JulSun1+34)=CalendarYear,MONTH(JulSun1+34)=7),JulSun1+34,""),IF(AND(YEAR(JulSun1+41)=CalendarYear,MONTH(JulSun1+41)=7),JulSun1+41,""))</f>
        <v/>
      </c>
      <c r="I37" s="5" t="str">
        <f>IF(DAY(JulSun1)=1,IF(AND(YEAR(JulSun1+35)=CalendarYear,MONTH(JulSun1+35)=7),JulSun1+35,""),IF(AND(YEAR(JulSun1+42)=CalendarYear,MONTH(JulSun1+42)=7),JulSun1+42,""))</f>
        <v/>
      </c>
      <c r="K37" s="5" t="str">
        <f>IF(DAY(AugSun1)=1,IF(AND(YEAR(AugSun1+29)=CalendarYear,MONTH(AugSun1+29)=8),AugSun1+29,""),IF(AND(YEAR(AugSun1+36)=CalendarYear,MONTH(AugSun1+36)=8),AugSun1+36,""))</f>
        <v/>
      </c>
      <c r="L37" s="5" t="str">
        <f>IF(DAY(AugSun1)=1,IF(AND(YEAR(AugSun1+30)=CalendarYear,MONTH(AugSun1+30)=8),AugSun1+30,""),IF(AND(YEAR(AugSun1+37)=CalendarYear,MONTH(AugSun1+37)=8),AugSun1+37,""))</f>
        <v/>
      </c>
      <c r="M37" s="5" t="str">
        <f>IF(DAY(AugSun1)=1,IF(AND(YEAR(AugSun1+31)=CalendarYear,MONTH(AugSun1+31)=8),AugSun1+31,""),IF(AND(YEAR(AugSun1+38)=CalendarYear,MONTH(AugSun1+38)=8),AugSun1+38,""))</f>
        <v/>
      </c>
      <c r="N37" s="5" t="str">
        <f>IF(DAY(AugSun1)=1,IF(AND(YEAR(AugSun1+32)=CalendarYear,MONTH(AugSun1+32)=8),AugSun1+32,""),IF(AND(YEAR(AugSun1+39)=CalendarYear,MONTH(AugSun1+39)=8),AugSun1+39,""))</f>
        <v/>
      </c>
      <c r="O37" s="5" t="str">
        <f>IF(DAY(AugSun1)=1,IF(AND(YEAR(AugSun1+33)=CalendarYear,MONTH(AugSun1+33)=8),AugSun1+33,""),IF(AND(YEAR(AugSun1+40)=CalendarYear,MONTH(AugSun1+40)=8),AugSun1+40,""))</f>
        <v/>
      </c>
      <c r="P37" s="5" t="str">
        <f>IF(DAY(AugSun1)=1,IF(AND(YEAR(AugSun1+34)=CalendarYear,MONTH(AugSun1+34)=8),AugSun1+34,""),IF(AND(YEAR(AugSun1+41)=CalendarYear,MONTH(AugSun1+41)=8),AugSun1+41,""))</f>
        <v/>
      </c>
      <c r="Q37" s="5" t="str">
        <f>IF(DAY(AugSun1)=1,IF(AND(YEAR(AugSun1+35)=CalendarYear,MONTH(AugSun1+35)=8),AugSun1+35,""),IF(AND(YEAR(AugSun1+42)=CalendarYear,MONTH(AugSun1+42)=8),AugSun1+42,""))</f>
        <v/>
      </c>
      <c r="S37" s="8"/>
      <c r="U37" s="23"/>
    </row>
    <row r="38" spans="3:21" ht="15" customHeight="1" x14ac:dyDescent="0.2"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  <c r="P38" s="5"/>
      <c r="Q38" s="5"/>
      <c r="S38" s="8"/>
      <c r="U38" s="15"/>
    </row>
    <row r="39" spans="3:21" ht="15" customHeight="1" x14ac:dyDescent="0.25">
      <c r="C39" s="7" t="s">
        <v>18</v>
      </c>
      <c r="D39" s="6"/>
      <c r="E39" s="6"/>
      <c r="F39" s="6"/>
      <c r="G39" s="6"/>
      <c r="H39" s="6"/>
      <c r="I39" s="6"/>
      <c r="K39" s="7" t="s">
        <v>19</v>
      </c>
      <c r="L39" s="6"/>
      <c r="M39" s="6"/>
      <c r="N39" s="6"/>
      <c r="O39" s="6"/>
      <c r="P39" s="6"/>
      <c r="Q39" s="6"/>
      <c r="S39" s="8"/>
      <c r="U39" s="16"/>
    </row>
    <row r="40" spans="3:21" ht="15" customHeight="1" x14ac:dyDescent="0.2">
      <c r="C40" s="24" t="s">
        <v>1</v>
      </c>
      <c r="D40" s="24" t="s">
        <v>2</v>
      </c>
      <c r="E40" s="24" t="s">
        <v>3</v>
      </c>
      <c r="F40" s="24" t="s">
        <v>2</v>
      </c>
      <c r="G40" s="24" t="s">
        <v>4</v>
      </c>
      <c r="H40" s="24" t="s">
        <v>0</v>
      </c>
      <c r="I40" s="24" t="s">
        <v>0</v>
      </c>
      <c r="K40" s="24" t="s">
        <v>1</v>
      </c>
      <c r="L40" s="24" t="s">
        <v>2</v>
      </c>
      <c r="M40" s="24" t="s">
        <v>3</v>
      </c>
      <c r="N40" s="24" t="s">
        <v>2</v>
      </c>
      <c r="O40" s="24" t="s">
        <v>4</v>
      </c>
      <c r="P40" s="24" t="s">
        <v>0</v>
      </c>
      <c r="Q40" s="24" t="s">
        <v>0</v>
      </c>
      <c r="S40" s="8"/>
      <c r="U40" s="23"/>
    </row>
    <row r="41" spans="3:21" ht="15" customHeight="1" x14ac:dyDescent="0.2">
      <c r="C41" s="5" t="str">
        <f>IF(DAY(SepSun1)=1,"",IF(AND(YEAR(SepSun1+1)=CalendarYear,MONTH(SepSun1+1)=9),SepSun1+1,""))</f>
        <v/>
      </c>
      <c r="D41" s="5" t="str">
        <f>IF(DAY(SepSun1)=1,"",IF(AND(YEAR(SepSun1+2)=CalendarYear,MONTH(SepSun1+2)=9),SepSun1+2,""))</f>
        <v/>
      </c>
      <c r="E41" s="5" t="str">
        <f>IF(DAY(SepSun1)=1,"",IF(AND(YEAR(SepSun1+3)=CalendarYear,MONTH(SepSun1+3)=9),SepSun1+3,""))</f>
        <v/>
      </c>
      <c r="F41" s="5">
        <f>IF(DAY(SepSun1)=1,"",IF(AND(YEAR(SepSun1+4)=CalendarYear,MONTH(SepSun1+4)=9),SepSun1+4,""))</f>
        <v>40787</v>
      </c>
      <c r="G41" s="5">
        <f>IF(DAY(SepSun1)=1,"",IF(AND(YEAR(SepSun1+5)=CalendarYear,MONTH(SepSun1+5)=9),SepSun1+5,""))</f>
        <v>40788</v>
      </c>
      <c r="H41" s="5">
        <f>IF(DAY(SepSun1)=1,"",IF(AND(YEAR(SepSun1+6)=CalendarYear,MONTH(SepSun1+6)=9),SepSun1+6,""))</f>
        <v>40789</v>
      </c>
      <c r="I41" s="5">
        <f>IF(DAY(SepSun1)=1,IF(AND(YEAR(SepSun1)=CalendarYear,MONTH(SepSun1)=9),SepSun1,""),IF(AND(YEAR(SepSun1+7)=CalendarYear,MONTH(SepSun1+7)=9),SepSun1+7,""))</f>
        <v>40790</v>
      </c>
      <c r="K41" s="5" t="str">
        <f>IF(DAY(OctSun1)=1,"",IF(AND(YEAR(OctSun1+1)=CalendarYear,MONTH(OctSun1+1)=10),OctSun1+1,""))</f>
        <v/>
      </c>
      <c r="L41" s="5" t="str">
        <f>IF(DAY(OctSun1)=1,"",IF(AND(YEAR(OctSun1+2)=CalendarYear,MONTH(OctSun1+2)=10),OctSun1+2,""))</f>
        <v/>
      </c>
      <c r="M41" s="5" t="str">
        <f>IF(DAY(OctSun1)=1,"",IF(AND(YEAR(OctSun1+3)=CalendarYear,MONTH(OctSun1+3)=10),OctSun1+3,""))</f>
        <v/>
      </c>
      <c r="N41" s="5" t="str">
        <f>IF(DAY(OctSun1)=1,"",IF(AND(YEAR(OctSun1+4)=CalendarYear,MONTH(OctSun1+4)=10),OctSun1+4,""))</f>
        <v/>
      </c>
      <c r="O41" s="5" t="str">
        <f>IF(DAY(OctSun1)=1,"",IF(AND(YEAR(OctSun1+5)=CalendarYear,MONTH(OctSun1+5)=10),OctSun1+5,""))</f>
        <v/>
      </c>
      <c r="P41" s="5">
        <f>IF(DAY(OctSun1)=1,"",IF(AND(YEAR(OctSun1+6)=CalendarYear,MONTH(OctSun1+6)=10),OctSun1+6,""))</f>
        <v>40817</v>
      </c>
      <c r="Q41" s="5">
        <f>IF(DAY(OctSun1)=1,IF(AND(YEAR(OctSun1)=CalendarYear,MONTH(OctSun1)=10),OctSun1,""),IF(AND(YEAR(OctSun1+7)=CalendarYear,MONTH(OctSun1+7)=10),OctSun1+7,""))</f>
        <v>40818</v>
      </c>
      <c r="S41" s="8"/>
      <c r="U41" s="15"/>
    </row>
    <row r="42" spans="3:21" ht="15" customHeight="1" x14ac:dyDescent="0.2">
      <c r="C42" s="5">
        <f>IF(DAY(SepSun1)=1,IF(AND(YEAR(SepSun1+1)=CalendarYear,MONTH(SepSun1+1)=9),SepSun1+1,""),IF(AND(YEAR(SepSun1+8)=CalendarYear,MONTH(SepSun1+8)=9),SepSun1+8,""))</f>
        <v>40791</v>
      </c>
      <c r="D42" s="5">
        <f>IF(DAY(SepSun1)=1,IF(AND(YEAR(SepSun1+2)=CalendarYear,MONTH(SepSun1+2)=9),SepSun1+2,""),IF(AND(YEAR(SepSun1+9)=CalendarYear,MONTH(SepSun1+9)=9),SepSun1+9,""))</f>
        <v>40792</v>
      </c>
      <c r="E42" s="5">
        <f>IF(DAY(SepSun1)=1,IF(AND(YEAR(SepSun1+3)=CalendarYear,MONTH(SepSun1+3)=9),SepSun1+3,""),IF(AND(YEAR(SepSun1+10)=CalendarYear,MONTH(SepSun1+10)=9),SepSun1+10,""))</f>
        <v>40793</v>
      </c>
      <c r="F42" s="5">
        <f>IF(DAY(SepSun1)=1,IF(AND(YEAR(SepSun1+4)=CalendarYear,MONTH(SepSun1+4)=9),SepSun1+4,""),IF(AND(YEAR(SepSun1+11)=CalendarYear,MONTH(SepSun1+11)=9),SepSun1+11,""))</f>
        <v>40794</v>
      </c>
      <c r="G42" s="5">
        <f>IF(DAY(SepSun1)=1,IF(AND(YEAR(SepSun1+5)=CalendarYear,MONTH(SepSun1+5)=9),SepSun1+5,""),IF(AND(YEAR(SepSun1+12)=CalendarYear,MONTH(SepSun1+12)=9),SepSun1+12,""))</f>
        <v>40795</v>
      </c>
      <c r="H42" s="5">
        <f>IF(DAY(SepSun1)=1,IF(AND(YEAR(SepSun1+6)=CalendarYear,MONTH(SepSun1+6)=9),SepSun1+6,""),IF(AND(YEAR(SepSun1+13)=CalendarYear,MONTH(SepSun1+13)=9),SepSun1+13,""))</f>
        <v>40796</v>
      </c>
      <c r="I42" s="5">
        <f>IF(DAY(SepSun1)=1,IF(AND(YEAR(SepSun1+7)=CalendarYear,MONTH(SepSun1+7)=9),SepSun1+7,""),IF(AND(YEAR(SepSun1+14)=CalendarYear,MONTH(SepSun1+14)=9),SepSun1+14,""))</f>
        <v>40797</v>
      </c>
      <c r="K42" s="5">
        <f>IF(DAY(OctSun1)=1,IF(AND(YEAR(OctSun1+1)=CalendarYear,MONTH(OctSun1+1)=10),OctSun1+1,""),IF(AND(YEAR(OctSun1+8)=CalendarYear,MONTH(OctSun1+8)=10),OctSun1+8,""))</f>
        <v>40819</v>
      </c>
      <c r="L42" s="5">
        <f>IF(DAY(OctSun1)=1,IF(AND(YEAR(OctSun1+2)=CalendarYear,MONTH(OctSun1+2)=10),OctSun1+2,""),IF(AND(YEAR(OctSun1+9)=CalendarYear,MONTH(OctSun1+9)=10),OctSun1+9,""))</f>
        <v>40820</v>
      </c>
      <c r="M42" s="5">
        <f>IF(DAY(OctSun1)=1,IF(AND(YEAR(OctSun1+3)=CalendarYear,MONTH(OctSun1+3)=10),OctSun1+3,""),IF(AND(YEAR(OctSun1+10)=CalendarYear,MONTH(OctSun1+10)=10),OctSun1+10,""))</f>
        <v>40821</v>
      </c>
      <c r="N42" s="5">
        <f>IF(DAY(OctSun1)=1,IF(AND(YEAR(OctSun1+4)=CalendarYear,MONTH(OctSun1+4)=10),OctSun1+4,""),IF(AND(YEAR(OctSun1+11)=CalendarYear,MONTH(OctSun1+11)=10),OctSun1+11,""))</f>
        <v>40822</v>
      </c>
      <c r="O42" s="5">
        <f>IF(DAY(OctSun1)=1,IF(AND(YEAR(OctSun1+5)=CalendarYear,MONTH(OctSun1+5)=10),OctSun1+5,""),IF(AND(YEAR(OctSun1+12)=CalendarYear,MONTH(OctSun1+12)=10),OctSun1+12,""))</f>
        <v>40823</v>
      </c>
      <c r="P42" s="5">
        <f>IF(DAY(OctSun1)=1,IF(AND(YEAR(OctSun1+6)=CalendarYear,MONTH(OctSun1+6)=10),OctSun1+6,""),IF(AND(YEAR(OctSun1+13)=CalendarYear,MONTH(OctSun1+13)=10),OctSun1+13,""))</f>
        <v>40824</v>
      </c>
      <c r="Q42" s="5">
        <f>IF(DAY(OctSun1)=1,IF(AND(YEAR(OctSun1+7)=CalendarYear,MONTH(OctSun1+7)=10),OctSun1+7,""),IF(AND(YEAR(OctSun1+14)=CalendarYear,MONTH(OctSun1+14)=10),OctSun1+14,""))</f>
        <v>40825</v>
      </c>
      <c r="S42" s="8"/>
      <c r="U42" s="15"/>
    </row>
    <row r="43" spans="3:21" ht="15" customHeight="1" x14ac:dyDescent="0.2">
      <c r="C43" s="5">
        <f>IF(DAY(SepSun1)=1,IF(AND(YEAR(SepSun1+8)=CalendarYear,MONTH(SepSun1+8)=9),SepSun1+8,""),IF(AND(YEAR(SepSun1+15)=CalendarYear,MONTH(SepSun1+15)=9),SepSun1+15,""))</f>
        <v>40798</v>
      </c>
      <c r="D43" s="5">
        <f>IF(DAY(SepSun1)=1,IF(AND(YEAR(SepSun1+9)=CalendarYear,MONTH(SepSun1+9)=9),SepSun1+9,""),IF(AND(YEAR(SepSun1+16)=CalendarYear,MONTH(SepSun1+16)=9),SepSun1+16,""))</f>
        <v>40799</v>
      </c>
      <c r="E43" s="5">
        <f>IF(DAY(SepSun1)=1,IF(AND(YEAR(SepSun1+10)=CalendarYear,MONTH(SepSun1+10)=9),SepSun1+10,""),IF(AND(YEAR(SepSun1+17)=CalendarYear,MONTH(SepSun1+17)=9),SepSun1+17,""))</f>
        <v>40800</v>
      </c>
      <c r="F43" s="5">
        <f>IF(DAY(SepSun1)=1,IF(AND(YEAR(SepSun1+11)=CalendarYear,MONTH(SepSun1+11)=9),SepSun1+11,""),IF(AND(YEAR(SepSun1+18)=CalendarYear,MONTH(SepSun1+18)=9),SepSun1+18,""))</f>
        <v>40801</v>
      </c>
      <c r="G43" s="5">
        <f>IF(DAY(SepSun1)=1,IF(AND(YEAR(SepSun1+12)=CalendarYear,MONTH(SepSun1+12)=9),SepSun1+12,""),IF(AND(YEAR(SepSun1+19)=CalendarYear,MONTH(SepSun1+19)=9),SepSun1+19,""))</f>
        <v>40802</v>
      </c>
      <c r="H43" s="5">
        <f>IF(DAY(SepSun1)=1,IF(AND(YEAR(SepSun1+13)=CalendarYear,MONTH(SepSun1+13)=9),SepSun1+13,""),IF(AND(YEAR(SepSun1+20)=CalendarYear,MONTH(SepSun1+20)=9),SepSun1+20,""))</f>
        <v>40803</v>
      </c>
      <c r="I43" s="5">
        <f>IF(DAY(SepSun1)=1,IF(AND(YEAR(SepSun1+14)=CalendarYear,MONTH(SepSun1+14)=9),SepSun1+14,""),IF(AND(YEAR(SepSun1+21)=CalendarYear,MONTH(SepSun1+21)=9),SepSun1+21,""))</f>
        <v>40804</v>
      </c>
      <c r="K43" s="5">
        <f>IF(DAY(OctSun1)=1,IF(AND(YEAR(OctSun1+8)=CalendarYear,MONTH(OctSun1+8)=10),OctSun1+8,""),IF(AND(YEAR(OctSun1+15)=CalendarYear,MONTH(OctSun1+15)=10),OctSun1+15,""))</f>
        <v>40826</v>
      </c>
      <c r="L43" s="5">
        <f>IF(DAY(OctSun1)=1,IF(AND(YEAR(OctSun1+9)=CalendarYear,MONTH(OctSun1+9)=10),OctSun1+9,""),IF(AND(YEAR(OctSun1+16)=CalendarYear,MONTH(OctSun1+16)=10),OctSun1+16,""))</f>
        <v>40827</v>
      </c>
      <c r="M43" s="5">
        <f>IF(DAY(OctSun1)=1,IF(AND(YEAR(OctSun1+10)=CalendarYear,MONTH(OctSun1+10)=10),OctSun1+10,""),IF(AND(YEAR(OctSun1+17)=CalendarYear,MONTH(OctSun1+17)=10),OctSun1+17,""))</f>
        <v>40828</v>
      </c>
      <c r="N43" s="5">
        <f>IF(DAY(OctSun1)=1,IF(AND(YEAR(OctSun1+11)=CalendarYear,MONTH(OctSun1+11)=10),OctSun1+11,""),IF(AND(YEAR(OctSun1+18)=CalendarYear,MONTH(OctSun1+18)=10),OctSun1+18,""))</f>
        <v>40829</v>
      </c>
      <c r="O43" s="5">
        <f>IF(DAY(OctSun1)=1,IF(AND(YEAR(OctSun1+12)=CalendarYear,MONTH(OctSun1+12)=10),OctSun1+12,""),IF(AND(YEAR(OctSun1+19)=CalendarYear,MONTH(OctSun1+19)=10),OctSun1+19,""))</f>
        <v>40830</v>
      </c>
      <c r="P43" s="5">
        <f>IF(DAY(OctSun1)=1,IF(AND(YEAR(OctSun1+13)=CalendarYear,MONTH(OctSun1+13)=10),OctSun1+13,""),IF(AND(YEAR(OctSun1+20)=CalendarYear,MONTH(OctSun1+20)=10),OctSun1+20,""))</f>
        <v>40831</v>
      </c>
      <c r="Q43" s="5">
        <f>IF(DAY(OctSun1)=1,IF(AND(YEAR(OctSun1+14)=CalendarYear,MONTH(OctSun1+14)=10),OctSun1+14,""),IF(AND(YEAR(OctSun1+21)=CalendarYear,MONTH(OctSun1+21)=10),OctSun1+21,""))</f>
        <v>40832</v>
      </c>
      <c r="S43" s="8"/>
      <c r="U43" s="23"/>
    </row>
    <row r="44" spans="3:21" ht="15" customHeight="1" x14ac:dyDescent="0.2">
      <c r="C44" s="5">
        <f>IF(DAY(SepSun1)=1,IF(AND(YEAR(SepSun1+15)=CalendarYear,MONTH(SepSun1+15)=9),SepSun1+15,""),IF(AND(YEAR(SepSun1+22)=CalendarYear,MONTH(SepSun1+22)=9),SepSun1+22,""))</f>
        <v>40805</v>
      </c>
      <c r="D44" s="5">
        <f>IF(DAY(SepSun1)=1,IF(AND(YEAR(SepSun1+16)=CalendarYear,MONTH(SepSun1+16)=9),SepSun1+16,""),IF(AND(YEAR(SepSun1+23)=CalendarYear,MONTH(SepSun1+23)=9),SepSun1+23,""))</f>
        <v>40806</v>
      </c>
      <c r="E44" s="5">
        <f>IF(DAY(SepSun1)=1,IF(AND(YEAR(SepSun1+17)=CalendarYear,MONTH(SepSun1+17)=9),SepSun1+17,""),IF(AND(YEAR(SepSun1+24)=CalendarYear,MONTH(SepSun1+24)=9),SepSun1+24,""))</f>
        <v>40807</v>
      </c>
      <c r="F44" s="5">
        <f>IF(DAY(SepSun1)=1,IF(AND(YEAR(SepSun1+18)=CalendarYear,MONTH(SepSun1+18)=9),SepSun1+18,""),IF(AND(YEAR(SepSun1+25)=CalendarYear,MONTH(SepSun1+25)=9),SepSun1+25,""))</f>
        <v>40808</v>
      </c>
      <c r="G44" s="5">
        <f>IF(DAY(SepSun1)=1,IF(AND(YEAR(SepSun1+19)=CalendarYear,MONTH(SepSun1+19)=9),SepSun1+19,""),IF(AND(YEAR(SepSun1+26)=CalendarYear,MONTH(SepSun1+26)=9),SepSun1+26,""))</f>
        <v>40809</v>
      </c>
      <c r="H44" s="5">
        <f>IF(DAY(SepSun1)=1,IF(AND(YEAR(SepSun1+20)=CalendarYear,MONTH(SepSun1+20)=9),SepSun1+20,""),IF(AND(YEAR(SepSun1+27)=CalendarYear,MONTH(SepSun1+27)=9),SepSun1+27,""))</f>
        <v>40810</v>
      </c>
      <c r="I44" s="5">
        <f>IF(DAY(SepSun1)=1,IF(AND(YEAR(SepSun1+21)=CalendarYear,MONTH(SepSun1+21)=9),SepSun1+21,""),IF(AND(YEAR(SepSun1+28)=CalendarYear,MONTH(SepSun1+28)=9),SepSun1+28,""))</f>
        <v>40811</v>
      </c>
      <c r="K44" s="5">
        <f>IF(DAY(OctSun1)=1,IF(AND(YEAR(OctSun1+15)=CalendarYear,MONTH(OctSun1+15)=10),OctSun1+15,""),IF(AND(YEAR(OctSun1+22)=CalendarYear,MONTH(OctSun1+22)=10),OctSun1+22,""))</f>
        <v>40833</v>
      </c>
      <c r="L44" s="5">
        <f>IF(DAY(OctSun1)=1,IF(AND(YEAR(OctSun1+16)=CalendarYear,MONTH(OctSun1+16)=10),OctSun1+16,""),IF(AND(YEAR(OctSun1+23)=CalendarYear,MONTH(OctSun1+23)=10),OctSun1+23,""))</f>
        <v>40834</v>
      </c>
      <c r="M44" s="5">
        <f>IF(DAY(OctSun1)=1,IF(AND(YEAR(OctSun1+17)=CalendarYear,MONTH(OctSun1+17)=10),OctSun1+17,""),IF(AND(YEAR(OctSun1+24)=CalendarYear,MONTH(OctSun1+24)=10),OctSun1+24,""))</f>
        <v>40835</v>
      </c>
      <c r="N44" s="5">
        <f>IF(DAY(OctSun1)=1,IF(AND(YEAR(OctSun1+18)=CalendarYear,MONTH(OctSun1+18)=10),OctSun1+18,""),IF(AND(YEAR(OctSun1+25)=CalendarYear,MONTH(OctSun1+25)=10),OctSun1+25,""))</f>
        <v>40836</v>
      </c>
      <c r="O44" s="5">
        <f>IF(DAY(OctSun1)=1,IF(AND(YEAR(OctSun1+19)=CalendarYear,MONTH(OctSun1+19)=10),OctSun1+19,""),IF(AND(YEAR(OctSun1+26)=CalendarYear,MONTH(OctSun1+26)=10),OctSun1+26,""))</f>
        <v>40837</v>
      </c>
      <c r="P44" s="5">
        <f>IF(DAY(OctSun1)=1,IF(AND(YEAR(OctSun1+20)=CalendarYear,MONTH(OctSun1+20)=10),OctSun1+20,""),IF(AND(YEAR(OctSun1+27)=CalendarYear,MONTH(OctSun1+27)=10),OctSun1+27,""))</f>
        <v>40838</v>
      </c>
      <c r="Q44" s="5">
        <f>IF(DAY(OctSun1)=1,IF(AND(YEAR(OctSun1+21)=CalendarYear,MONTH(OctSun1+21)=10),OctSun1+21,""),IF(AND(YEAR(OctSun1+28)=CalendarYear,MONTH(OctSun1+28)=10),OctSun1+28,""))</f>
        <v>40839</v>
      </c>
      <c r="S44" s="8"/>
      <c r="U44" s="21" t="s">
        <v>7</v>
      </c>
    </row>
    <row r="45" spans="3:21" ht="15" customHeight="1" x14ac:dyDescent="0.2">
      <c r="C45" s="5">
        <f>IF(DAY(SepSun1)=1,IF(AND(YEAR(SepSun1+22)=CalendarYear,MONTH(SepSun1+22)=9),SepSun1+22,""),IF(AND(YEAR(SepSun1+29)=CalendarYear,MONTH(SepSun1+29)=9),SepSun1+29,""))</f>
        <v>40812</v>
      </c>
      <c r="D45" s="5">
        <f>IF(DAY(SepSun1)=1,IF(AND(YEAR(SepSun1+23)=CalendarYear,MONTH(SepSun1+23)=9),SepSun1+23,""),IF(AND(YEAR(SepSun1+30)=CalendarYear,MONTH(SepSun1+30)=9),SepSun1+30,""))</f>
        <v>40813</v>
      </c>
      <c r="E45" s="5">
        <f>IF(DAY(SepSun1)=1,IF(AND(YEAR(SepSun1+24)=CalendarYear,MONTH(SepSun1+24)=9),SepSun1+24,""),IF(AND(YEAR(SepSun1+31)=CalendarYear,MONTH(SepSun1+31)=9),SepSun1+31,""))</f>
        <v>40814</v>
      </c>
      <c r="F45" s="5">
        <f>IF(DAY(SepSun1)=1,IF(AND(YEAR(SepSun1+25)=CalendarYear,MONTH(SepSun1+25)=9),SepSun1+25,""),IF(AND(YEAR(SepSun1+32)=CalendarYear,MONTH(SepSun1+32)=9),SepSun1+32,""))</f>
        <v>40815</v>
      </c>
      <c r="G45" s="5">
        <f>IF(DAY(SepSun1)=1,IF(AND(YEAR(SepSun1+26)=CalendarYear,MONTH(SepSun1+26)=9),SepSun1+26,""),IF(AND(YEAR(SepSun1+33)=CalendarYear,MONTH(SepSun1+33)=9),SepSun1+33,""))</f>
        <v>40816</v>
      </c>
      <c r="H45" s="5" t="str">
        <f>IF(DAY(SepSun1)=1,IF(AND(YEAR(SepSun1+27)=CalendarYear,MONTH(SepSun1+27)=9),SepSun1+27,""),IF(AND(YEAR(SepSun1+34)=CalendarYear,MONTH(SepSun1+34)=9),SepSun1+34,""))</f>
        <v/>
      </c>
      <c r="I45" s="5" t="str">
        <f>IF(DAY(SepSun1)=1,IF(AND(YEAR(SepSun1+28)=CalendarYear,MONTH(SepSun1+28)=9),SepSun1+28,""),IF(AND(YEAR(SepSun1+35)=CalendarYear,MONTH(SepSun1+35)=9),SepSun1+35,""))</f>
        <v/>
      </c>
      <c r="K45" s="5">
        <f>IF(DAY(OctSun1)=1,IF(AND(YEAR(OctSun1+22)=CalendarYear,MONTH(OctSun1+22)=10),OctSun1+22,""),IF(AND(YEAR(OctSun1+29)=CalendarYear,MONTH(OctSun1+29)=10),OctSun1+29,""))</f>
        <v>40840</v>
      </c>
      <c r="L45" s="5">
        <f>IF(DAY(OctSun1)=1,IF(AND(YEAR(OctSun1+23)=CalendarYear,MONTH(OctSun1+23)=10),OctSun1+23,""),IF(AND(YEAR(OctSun1+30)=CalendarYear,MONTH(OctSun1+30)=10),OctSun1+30,""))</f>
        <v>40841</v>
      </c>
      <c r="M45" s="5">
        <f>IF(DAY(OctSun1)=1,IF(AND(YEAR(OctSun1+24)=CalendarYear,MONTH(OctSun1+24)=10),OctSun1+24,""),IF(AND(YEAR(OctSun1+31)=CalendarYear,MONTH(OctSun1+31)=10),OctSun1+31,""))</f>
        <v>40842</v>
      </c>
      <c r="N45" s="5">
        <f>IF(DAY(OctSun1)=1,IF(AND(YEAR(OctSun1+25)=CalendarYear,MONTH(OctSun1+25)=10),OctSun1+25,""),IF(AND(YEAR(OctSun1+32)=CalendarYear,MONTH(OctSun1+32)=10),OctSun1+32,""))</f>
        <v>40843</v>
      </c>
      <c r="O45" s="5">
        <f>IF(DAY(OctSun1)=1,IF(AND(YEAR(OctSun1+26)=CalendarYear,MONTH(OctSun1+26)=10),OctSun1+26,""),IF(AND(YEAR(OctSun1+33)=CalendarYear,MONTH(OctSun1+33)=10),OctSun1+33,""))</f>
        <v>40844</v>
      </c>
      <c r="P45" s="5">
        <f>IF(DAY(OctSun1)=1,IF(AND(YEAR(OctSun1+27)=CalendarYear,MONTH(OctSun1+27)=10),OctSun1+27,""),IF(AND(YEAR(OctSun1+34)=CalendarYear,MONTH(OctSun1+34)=10),OctSun1+34,""))</f>
        <v>40845</v>
      </c>
      <c r="Q45" s="5">
        <f>IF(DAY(OctSun1)=1,IF(AND(YEAR(OctSun1+28)=CalendarYear,MONTH(OctSun1+28)=10),OctSun1+28,""),IF(AND(YEAR(OctSun1+35)=CalendarYear,MONTH(OctSun1+35)=10),OctSun1+35,""))</f>
        <v>40846</v>
      </c>
      <c r="S45" s="8"/>
      <c r="U45" s="14" t="s">
        <v>8</v>
      </c>
    </row>
    <row r="46" spans="3:21" ht="15" customHeight="1" x14ac:dyDescent="0.2">
      <c r="C46" s="5" t="str">
        <f>IF(DAY(SepSun1)=1,IF(AND(YEAR(SepSun1+29)=CalendarYear,MONTH(SepSun1+29)=9),SepSun1+29,""),IF(AND(YEAR(SepSun1+36)=CalendarYear,MONTH(SepSun1+36)=9),SepSun1+36,""))</f>
        <v/>
      </c>
      <c r="D46" s="5" t="str">
        <f>IF(DAY(SepSun1)=1,IF(AND(YEAR(SepSun1+30)=CalendarYear,MONTH(SepSun1+30)=9),SepSun1+30,""),IF(AND(YEAR(SepSun1+37)=CalendarYear,MONTH(SepSun1+37)=9),SepSun1+37,""))</f>
        <v/>
      </c>
      <c r="E46" s="5" t="str">
        <f>IF(DAY(SepSun1)=1,IF(AND(YEAR(SepSun1+31)=CalendarYear,MONTH(SepSun1+31)=9),SepSun1+31,""),IF(AND(YEAR(SepSun1+38)=CalendarYear,MONTH(SepSun1+38)=9),SepSun1+38,""))</f>
        <v/>
      </c>
      <c r="F46" s="5" t="str">
        <f>IF(DAY(SepSun1)=1,IF(AND(YEAR(SepSun1+32)=CalendarYear,MONTH(SepSun1+32)=9),SepSun1+32,""),IF(AND(YEAR(SepSun1+39)=CalendarYear,MONTH(SepSun1+39)=9),SepSun1+39,""))</f>
        <v/>
      </c>
      <c r="G46" s="5" t="str">
        <f>IF(DAY(SepSun1)=1,IF(AND(YEAR(SepSun1+33)=CalendarYear,MONTH(SepSun1+33)=9),SepSun1+33,""),IF(AND(YEAR(SepSun1+40)=CalendarYear,MONTH(SepSun1+40)=9),SepSun1+40,""))</f>
        <v/>
      </c>
      <c r="H46" s="5" t="str">
        <f>IF(DAY(SepSun1)=1,IF(AND(YEAR(SepSun1+34)=CalendarYear,MONTH(SepSun1+34)=9),SepSun1+34,""),IF(AND(YEAR(SepSun1+41)=CalendarYear,MONTH(SepSun1+41)=9),SepSun1+41,""))</f>
        <v/>
      </c>
      <c r="I46" s="5" t="str">
        <f>IF(DAY(SepSun1)=1,IF(AND(YEAR(SepSun1+35)=CalendarYear,MONTH(SepSun1+35)=9),SepSun1+35,""),IF(AND(YEAR(SepSun1+42)=CalendarYear,MONTH(SepSun1+42)=9),SepSun1+42,""))</f>
        <v/>
      </c>
      <c r="K46" s="5">
        <f>IF(DAY(OctSun1)=1,IF(AND(YEAR(OctSun1+29)=CalendarYear,MONTH(OctSun1+29)=10),OctSun1+29,""),IF(AND(YEAR(OctSun1+36)=CalendarYear,MONTH(OctSun1+36)=10),OctSun1+36,""))</f>
        <v>40847</v>
      </c>
      <c r="L46" s="5" t="str">
        <f>IF(DAY(OctSun1)=1,IF(AND(YEAR(OctSun1+30)=CalendarYear,MONTH(OctSun1+30)=10),OctSun1+30,""),IF(AND(YEAR(OctSun1+37)=CalendarYear,MONTH(OctSun1+37)=10),OctSun1+37,""))</f>
        <v/>
      </c>
      <c r="M46" s="5" t="str">
        <f>IF(DAY(OctSun1)=1,IF(AND(YEAR(OctSun1+31)=CalendarYear,MONTH(OctSun1+31)=10),OctSun1+31,""),IF(AND(YEAR(OctSun1+38)=CalendarYear,MONTH(OctSun1+38)=10),OctSun1+38,""))</f>
        <v/>
      </c>
      <c r="N46" s="5" t="str">
        <f>IF(DAY(OctSun1)=1,IF(AND(YEAR(OctSun1+32)=CalendarYear,MONTH(OctSun1+32)=10),OctSun1+32,""),IF(AND(YEAR(OctSun1+39)=CalendarYear,MONTH(OctSun1+39)=10),OctSun1+39,""))</f>
        <v/>
      </c>
      <c r="O46" s="5" t="str">
        <f>IF(DAY(OctSun1)=1,IF(AND(YEAR(OctSun1+33)=CalendarYear,MONTH(OctSun1+33)=10),OctSun1+33,""),IF(AND(YEAR(OctSun1+40)=CalendarYear,MONTH(OctSun1+40)=10),OctSun1+40,""))</f>
        <v/>
      </c>
      <c r="P46" s="5" t="str">
        <f>IF(DAY(OctSun1)=1,IF(AND(YEAR(OctSun1+34)=CalendarYear,MONTH(OctSun1+34)=10),OctSun1+34,""),IF(AND(YEAR(OctSun1+41)=CalendarYear,MONTH(OctSun1+41)=10),OctSun1+41,""))</f>
        <v/>
      </c>
      <c r="Q46" s="5" t="str">
        <f>IF(DAY(OctSun1)=1,IF(AND(YEAR(OctSun1+35)=CalendarYear,MONTH(OctSun1+35)=10),OctSun1+35,""),IF(AND(YEAR(OctSun1+42)=CalendarYear,MONTH(OctSun1+42)=10),OctSun1+42,""))</f>
        <v/>
      </c>
      <c r="S46" s="8"/>
      <c r="U46" s="14"/>
    </row>
    <row r="47" spans="3:21" ht="15" customHeight="1" x14ac:dyDescent="0.2">
      <c r="C47" s="2"/>
      <c r="D47" s="2"/>
      <c r="E47" s="2"/>
      <c r="F47" s="2"/>
      <c r="G47" s="2"/>
      <c r="H47" s="2"/>
      <c r="I47" s="2"/>
      <c r="S47" s="8"/>
      <c r="U47" s="14" t="s">
        <v>6</v>
      </c>
    </row>
    <row r="48" spans="3:21" ht="15" customHeight="1" x14ac:dyDescent="0.25">
      <c r="C48" s="7" t="s">
        <v>20</v>
      </c>
      <c r="D48" s="6"/>
      <c r="E48" s="6"/>
      <c r="F48" s="6"/>
      <c r="G48" s="6"/>
      <c r="H48" s="6"/>
      <c r="I48" s="6"/>
      <c r="K48" s="7" t="s">
        <v>21</v>
      </c>
      <c r="L48" s="6"/>
      <c r="M48" s="6"/>
      <c r="N48" s="6"/>
      <c r="O48" s="6"/>
      <c r="P48" s="6"/>
      <c r="Q48" s="6"/>
      <c r="S48" s="8"/>
      <c r="U48" s="25" t="s">
        <v>10</v>
      </c>
    </row>
    <row r="49" spans="3:21" ht="15" customHeight="1" x14ac:dyDescent="0.2">
      <c r="C49" s="24" t="s">
        <v>1</v>
      </c>
      <c r="D49" s="24" t="s">
        <v>2</v>
      </c>
      <c r="E49" s="24" t="s">
        <v>3</v>
      </c>
      <c r="F49" s="24" t="s">
        <v>2</v>
      </c>
      <c r="G49" s="24" t="s">
        <v>4</v>
      </c>
      <c r="H49" s="24" t="s">
        <v>0</v>
      </c>
      <c r="I49" s="24" t="s">
        <v>0</v>
      </c>
      <c r="J49" s="22"/>
      <c r="K49" s="24" t="s">
        <v>1</v>
      </c>
      <c r="L49" s="24" t="s">
        <v>2</v>
      </c>
      <c r="M49" s="24" t="s">
        <v>3</v>
      </c>
      <c r="N49" s="24" t="s">
        <v>2</v>
      </c>
      <c r="O49" s="24" t="s">
        <v>4</v>
      </c>
      <c r="P49" s="24" t="s">
        <v>0</v>
      </c>
      <c r="Q49" s="24" t="s">
        <v>0</v>
      </c>
      <c r="S49" s="8"/>
      <c r="U49" s="25" t="s">
        <v>9</v>
      </c>
    </row>
    <row r="50" spans="3:21" ht="15" customHeight="1" x14ac:dyDescent="0.2">
      <c r="C50" s="5" t="str">
        <f>IF(DAY(NovSun1)=1,"",IF(AND(YEAR(NovSun1+1)=CalendarYear,MONTH(NovSun1+1)=11),NovSun1+1,""))</f>
        <v/>
      </c>
      <c r="D50" s="5">
        <f>IF(DAY(NovSun1)=1,"",IF(AND(YEAR(NovSun1+2)=CalendarYear,MONTH(NovSun1+2)=11),NovSun1+2,""))</f>
        <v>40848</v>
      </c>
      <c r="E50" s="5">
        <f>IF(DAY(NovSun1)=1,"",IF(AND(YEAR(NovSun1+3)=CalendarYear,MONTH(NovSun1+3)=11),NovSun1+3,""))</f>
        <v>40849</v>
      </c>
      <c r="F50" s="5">
        <f>IF(DAY(NovSun1)=1,"",IF(AND(YEAR(NovSun1+4)=CalendarYear,MONTH(NovSun1+4)=11),NovSun1+4,""))</f>
        <v>40850</v>
      </c>
      <c r="G50" s="5">
        <f>IF(DAY(NovSun1)=1,"",IF(AND(YEAR(NovSun1+5)=CalendarYear,MONTH(NovSun1+5)=11),NovSun1+5,""))</f>
        <v>40851</v>
      </c>
      <c r="H50" s="5">
        <f>IF(DAY(NovSun1)=1,"",IF(AND(YEAR(NovSun1+6)=CalendarYear,MONTH(NovSun1+6)=11),NovSun1+6,""))</f>
        <v>40852</v>
      </c>
      <c r="I50" s="5">
        <f>IF(DAY(NovSun1)=1,IF(AND(YEAR(NovSun1)=CalendarYear,MONTH(NovSun1)=11),NovSun1,""),IF(AND(YEAR(NovSun1+7)=CalendarYear,MONTH(NovSun1+7)=11),NovSun1+7,""))</f>
        <v>40853</v>
      </c>
      <c r="K50" s="5" t="str">
        <f>IF(DAY(DecSun1)=1,"",IF(AND(YEAR(DecSun1+1)=CalendarYear,MONTH(DecSun1+1)=12),DecSun1+1,""))</f>
        <v/>
      </c>
      <c r="L50" s="5" t="str">
        <f>IF(DAY(DecSun1)=1,"",IF(AND(YEAR(DecSun1+2)=CalendarYear,MONTH(DecSun1+2)=12),DecSun1+2,""))</f>
        <v/>
      </c>
      <c r="M50" s="5" t="str">
        <f>IF(DAY(DecSun1)=1,"",IF(AND(YEAR(DecSun1+3)=CalendarYear,MONTH(DecSun1+3)=12),DecSun1+3,""))</f>
        <v/>
      </c>
      <c r="N50" s="5">
        <f>IF(DAY(DecSun1)=1,"",IF(AND(YEAR(DecSun1+4)=CalendarYear,MONTH(DecSun1+4)=12),DecSun1+4,""))</f>
        <v>40878</v>
      </c>
      <c r="O50" s="5">
        <f>IF(DAY(DecSun1)=1,"",IF(AND(YEAR(DecSun1+5)=CalendarYear,MONTH(DecSun1+5)=12),DecSun1+5,""))</f>
        <v>40879</v>
      </c>
      <c r="P50" s="5">
        <f>IF(DAY(DecSun1)=1,"",IF(AND(YEAR(DecSun1+6)=CalendarYear,MONTH(DecSun1+6)=12),DecSun1+6,""))</f>
        <v>40880</v>
      </c>
      <c r="Q50" s="5">
        <f>IF(DAY(DecSun1)=1,IF(AND(YEAR(DecSun1)=CalendarYear,MONTH(DecSun1)=12),DecSun1,""),IF(AND(YEAR(DecSun1+7)=CalendarYear,MONTH(DecSun1+7)=12),DecSun1+7,""))</f>
        <v>40881</v>
      </c>
      <c r="S50" s="8"/>
      <c r="U50" s="14"/>
    </row>
    <row r="51" spans="3:21" ht="15" customHeight="1" x14ac:dyDescent="0.2">
      <c r="C51" s="5">
        <f>IF(DAY(NovSun1)=1,IF(AND(YEAR(NovSun1+1)=CalendarYear,MONTH(NovSun1+1)=11),NovSun1+1,""),IF(AND(YEAR(NovSun1+8)=CalendarYear,MONTH(NovSun1+8)=11),NovSun1+8,""))</f>
        <v>40854</v>
      </c>
      <c r="D51" s="5">
        <f>IF(DAY(NovSun1)=1,IF(AND(YEAR(NovSun1+2)=CalendarYear,MONTH(NovSun1+2)=11),NovSun1+2,""),IF(AND(YEAR(NovSun1+9)=CalendarYear,MONTH(NovSun1+9)=11),NovSun1+9,""))</f>
        <v>40855</v>
      </c>
      <c r="E51" s="5">
        <f>IF(DAY(NovSun1)=1,IF(AND(YEAR(NovSun1+3)=CalendarYear,MONTH(NovSun1+3)=11),NovSun1+3,""),IF(AND(YEAR(NovSun1+10)=CalendarYear,MONTH(NovSun1+10)=11),NovSun1+10,""))</f>
        <v>40856</v>
      </c>
      <c r="F51" s="5">
        <f>IF(DAY(NovSun1)=1,IF(AND(YEAR(NovSun1+4)=CalendarYear,MONTH(NovSun1+4)=11),NovSun1+4,""),IF(AND(YEAR(NovSun1+11)=CalendarYear,MONTH(NovSun1+11)=11),NovSun1+11,""))</f>
        <v>40857</v>
      </c>
      <c r="G51" s="5">
        <f>IF(DAY(NovSun1)=1,IF(AND(YEAR(NovSun1+5)=CalendarYear,MONTH(NovSun1+5)=11),NovSun1+5,""),IF(AND(YEAR(NovSun1+12)=CalendarYear,MONTH(NovSun1+12)=11),NovSun1+12,""))</f>
        <v>40858</v>
      </c>
      <c r="H51" s="5">
        <f>IF(DAY(NovSun1)=1,IF(AND(YEAR(NovSun1+6)=CalendarYear,MONTH(NovSun1+6)=11),NovSun1+6,""),IF(AND(YEAR(NovSun1+13)=CalendarYear,MONTH(NovSun1+13)=11),NovSun1+13,""))</f>
        <v>40859</v>
      </c>
      <c r="I51" s="5">
        <f>IF(DAY(NovSun1)=1,IF(AND(YEAR(NovSun1+7)=CalendarYear,MONTH(NovSun1+7)=11),NovSun1+7,""),IF(AND(YEAR(NovSun1+14)=CalendarYear,MONTH(NovSun1+14)=11),NovSun1+14,""))</f>
        <v>40860</v>
      </c>
      <c r="K51" s="5">
        <f>IF(DAY(DecSun1)=1,IF(AND(YEAR(DecSun1+1)=CalendarYear,MONTH(DecSun1+1)=12),DecSun1+1,""),IF(AND(YEAR(DecSun1+8)=CalendarYear,MONTH(DecSun1+8)=12),DecSun1+8,""))</f>
        <v>40882</v>
      </c>
      <c r="L51" s="5">
        <f>IF(DAY(DecSun1)=1,IF(AND(YEAR(DecSun1+2)=CalendarYear,MONTH(DecSun1+2)=12),DecSun1+2,""),IF(AND(YEAR(DecSun1+9)=CalendarYear,MONTH(DecSun1+9)=12),DecSun1+9,""))</f>
        <v>40883</v>
      </c>
      <c r="M51" s="5">
        <f>IF(DAY(DecSun1)=1,IF(AND(YEAR(DecSun1+3)=CalendarYear,MONTH(DecSun1+3)=12),DecSun1+3,""),IF(AND(YEAR(DecSun1+10)=CalendarYear,MONTH(DecSun1+10)=12),DecSun1+10,""))</f>
        <v>40884</v>
      </c>
      <c r="N51" s="5">
        <f>IF(DAY(DecSun1)=1,IF(AND(YEAR(DecSun1+4)=CalendarYear,MONTH(DecSun1+4)=12),DecSun1+4,""),IF(AND(YEAR(DecSun1+11)=CalendarYear,MONTH(DecSun1+11)=12),DecSun1+11,""))</f>
        <v>40885</v>
      </c>
      <c r="O51" s="5">
        <f>IF(DAY(DecSun1)=1,IF(AND(YEAR(DecSun1+5)=CalendarYear,MONTH(DecSun1+5)=12),DecSun1+5,""),IF(AND(YEAR(DecSun1+12)=CalendarYear,MONTH(DecSun1+12)=12),DecSun1+12,""))</f>
        <v>40886</v>
      </c>
      <c r="P51" s="5">
        <f>IF(DAY(DecSun1)=1,IF(AND(YEAR(DecSun1+6)=CalendarYear,MONTH(DecSun1+6)=12),DecSun1+6,""),IF(AND(YEAR(DecSun1+13)=CalendarYear,MONTH(DecSun1+13)=12),DecSun1+13,""))</f>
        <v>40887</v>
      </c>
      <c r="Q51" s="5">
        <f>IF(DAY(DecSun1)=1,IF(AND(YEAR(DecSun1+7)=CalendarYear,MONTH(DecSun1+7)=12),DecSun1+7,""),IF(AND(YEAR(DecSun1+14)=CalendarYear,MONTH(DecSun1+14)=12),DecSun1+14,""))</f>
        <v>40888</v>
      </c>
      <c r="S51" s="8"/>
      <c r="U51" s="13"/>
    </row>
    <row r="52" spans="3:21" ht="15" customHeight="1" x14ac:dyDescent="0.2">
      <c r="C52" s="5">
        <f>IF(DAY(NovSun1)=1,IF(AND(YEAR(NovSun1+8)=CalendarYear,MONTH(NovSun1+8)=11),NovSun1+8,""),IF(AND(YEAR(NovSun1+15)=CalendarYear,MONTH(NovSun1+15)=11),NovSun1+15,""))</f>
        <v>40861</v>
      </c>
      <c r="D52" s="5">
        <f>IF(DAY(NovSun1)=1,IF(AND(YEAR(NovSun1+9)=CalendarYear,MONTH(NovSun1+9)=11),NovSun1+9,""),IF(AND(YEAR(NovSun1+16)=CalendarYear,MONTH(NovSun1+16)=11),NovSun1+16,""))</f>
        <v>40862</v>
      </c>
      <c r="E52" s="5">
        <f>IF(DAY(NovSun1)=1,IF(AND(YEAR(NovSun1+10)=CalendarYear,MONTH(NovSun1+10)=11),NovSun1+10,""),IF(AND(YEAR(NovSun1+17)=CalendarYear,MONTH(NovSun1+17)=11),NovSun1+17,""))</f>
        <v>40863</v>
      </c>
      <c r="F52" s="5">
        <f>IF(DAY(NovSun1)=1,IF(AND(YEAR(NovSun1+11)=CalendarYear,MONTH(NovSun1+11)=11),NovSun1+11,""),IF(AND(YEAR(NovSun1+18)=CalendarYear,MONTH(NovSun1+18)=11),NovSun1+18,""))</f>
        <v>40864</v>
      </c>
      <c r="G52" s="5">
        <f>IF(DAY(NovSun1)=1,IF(AND(YEAR(NovSun1+12)=CalendarYear,MONTH(NovSun1+12)=11),NovSun1+12,""),IF(AND(YEAR(NovSun1+19)=CalendarYear,MONTH(NovSun1+19)=11),NovSun1+19,""))</f>
        <v>40865</v>
      </c>
      <c r="H52" s="5">
        <f>IF(DAY(NovSun1)=1,IF(AND(YEAR(NovSun1+13)=CalendarYear,MONTH(NovSun1+13)=11),NovSun1+13,""),IF(AND(YEAR(NovSun1+20)=CalendarYear,MONTH(NovSun1+20)=11),NovSun1+20,""))</f>
        <v>40866</v>
      </c>
      <c r="I52" s="5">
        <f>IF(DAY(NovSun1)=1,IF(AND(YEAR(NovSun1+14)=CalendarYear,MONTH(NovSun1+14)=11),NovSun1+14,""),IF(AND(YEAR(NovSun1+21)=CalendarYear,MONTH(NovSun1+21)=11),NovSun1+21,""))</f>
        <v>40867</v>
      </c>
      <c r="K52" s="5">
        <f>IF(DAY(DecSun1)=1,IF(AND(YEAR(DecSun1+8)=CalendarYear,MONTH(DecSun1+8)=12),DecSun1+8,""),IF(AND(YEAR(DecSun1+15)=CalendarYear,MONTH(DecSun1+15)=12),DecSun1+15,""))</f>
        <v>40889</v>
      </c>
      <c r="L52" s="5">
        <f>IF(DAY(DecSun1)=1,IF(AND(YEAR(DecSun1+9)=CalendarYear,MONTH(DecSun1+9)=12),DecSun1+9,""),IF(AND(YEAR(DecSun1+16)=CalendarYear,MONTH(DecSun1+16)=12),DecSun1+16,""))</f>
        <v>40890</v>
      </c>
      <c r="M52" s="5">
        <f>IF(DAY(DecSun1)=1,IF(AND(YEAR(DecSun1+10)=CalendarYear,MONTH(DecSun1+10)=12),DecSun1+10,""),IF(AND(YEAR(DecSun1+17)=CalendarYear,MONTH(DecSun1+17)=12),DecSun1+17,""))</f>
        <v>40891</v>
      </c>
      <c r="N52" s="5">
        <f>IF(DAY(DecSun1)=1,IF(AND(YEAR(DecSun1+11)=CalendarYear,MONTH(DecSun1+11)=12),DecSun1+11,""),IF(AND(YEAR(DecSun1+18)=CalendarYear,MONTH(DecSun1+18)=12),DecSun1+18,""))</f>
        <v>40892</v>
      </c>
      <c r="O52" s="5">
        <f>IF(DAY(DecSun1)=1,IF(AND(YEAR(DecSun1+12)=CalendarYear,MONTH(DecSun1+12)=12),DecSun1+12,""),IF(AND(YEAR(DecSun1+19)=CalendarYear,MONTH(DecSun1+19)=12),DecSun1+19,""))</f>
        <v>40893</v>
      </c>
      <c r="P52" s="5">
        <f>IF(DAY(DecSun1)=1,IF(AND(YEAR(DecSun1+13)=CalendarYear,MONTH(DecSun1+13)=12),DecSun1+13,""),IF(AND(YEAR(DecSun1+20)=CalendarYear,MONTH(DecSun1+20)=12),DecSun1+20,""))</f>
        <v>40894</v>
      </c>
      <c r="Q52" s="5">
        <f>IF(DAY(DecSun1)=1,IF(AND(YEAR(DecSun1+14)=CalendarYear,MONTH(DecSun1+14)=12),DecSun1+14,""),IF(AND(YEAR(DecSun1+21)=CalendarYear,MONTH(DecSun1+21)=12),DecSun1+21,""))</f>
        <v>40895</v>
      </c>
      <c r="S52" s="8"/>
      <c r="U52" s="13"/>
    </row>
    <row r="53" spans="3:21" ht="15" customHeight="1" x14ac:dyDescent="0.2">
      <c r="C53" s="5">
        <f>IF(DAY(NovSun1)=1,IF(AND(YEAR(NovSun1+15)=CalendarYear,MONTH(NovSun1+15)=11),NovSun1+15,""),IF(AND(YEAR(NovSun1+22)=CalendarYear,MONTH(NovSun1+22)=11),NovSun1+22,""))</f>
        <v>40868</v>
      </c>
      <c r="D53" s="5">
        <f>IF(DAY(NovSun1)=1,IF(AND(YEAR(NovSun1+16)=CalendarYear,MONTH(NovSun1+16)=11),NovSun1+16,""),IF(AND(YEAR(NovSun1+23)=CalendarYear,MONTH(NovSun1+23)=11),NovSun1+23,""))</f>
        <v>40869</v>
      </c>
      <c r="E53" s="5">
        <f>IF(DAY(NovSun1)=1,IF(AND(YEAR(NovSun1+17)=CalendarYear,MONTH(NovSun1+17)=11),NovSun1+17,""),IF(AND(YEAR(NovSun1+24)=CalendarYear,MONTH(NovSun1+24)=11),NovSun1+24,""))</f>
        <v>40870</v>
      </c>
      <c r="F53" s="5">
        <f>IF(DAY(NovSun1)=1,IF(AND(YEAR(NovSun1+18)=CalendarYear,MONTH(NovSun1+18)=11),NovSun1+18,""),IF(AND(YEAR(NovSun1+25)=CalendarYear,MONTH(NovSun1+25)=11),NovSun1+25,""))</f>
        <v>40871</v>
      </c>
      <c r="G53" s="5">
        <f>IF(DAY(NovSun1)=1,IF(AND(YEAR(NovSun1+19)=CalendarYear,MONTH(NovSun1+19)=11),NovSun1+19,""),IF(AND(YEAR(NovSun1+26)=CalendarYear,MONTH(NovSun1+26)=11),NovSun1+26,""))</f>
        <v>40872</v>
      </c>
      <c r="H53" s="5">
        <f>IF(DAY(NovSun1)=1,IF(AND(YEAR(NovSun1+20)=CalendarYear,MONTH(NovSun1+20)=11),NovSun1+20,""),IF(AND(YEAR(NovSun1+27)=CalendarYear,MONTH(NovSun1+27)=11),NovSun1+27,""))</f>
        <v>40873</v>
      </c>
      <c r="I53" s="5">
        <f>IF(DAY(NovSun1)=1,IF(AND(YEAR(NovSun1+21)=CalendarYear,MONTH(NovSun1+21)=11),NovSun1+21,""),IF(AND(YEAR(NovSun1+28)=CalendarYear,MONTH(NovSun1+28)=11),NovSun1+28,""))</f>
        <v>40874</v>
      </c>
      <c r="K53" s="5">
        <f>IF(DAY(DecSun1)=1,IF(AND(YEAR(DecSun1+15)=CalendarYear,MONTH(DecSun1+15)=12),DecSun1+15,""),IF(AND(YEAR(DecSun1+22)=CalendarYear,MONTH(DecSun1+22)=12),DecSun1+22,""))</f>
        <v>40896</v>
      </c>
      <c r="L53" s="5">
        <f>IF(DAY(DecSun1)=1,IF(AND(YEAR(DecSun1+16)=CalendarYear,MONTH(DecSun1+16)=12),DecSun1+16,""),IF(AND(YEAR(DecSun1+23)=CalendarYear,MONTH(DecSun1+23)=12),DecSun1+23,""))</f>
        <v>40897</v>
      </c>
      <c r="M53" s="5">
        <f>IF(DAY(DecSun1)=1,IF(AND(YEAR(DecSun1+17)=CalendarYear,MONTH(DecSun1+17)=12),DecSun1+17,""),IF(AND(YEAR(DecSun1+24)=CalendarYear,MONTH(DecSun1+24)=12),DecSun1+24,""))</f>
        <v>40898</v>
      </c>
      <c r="N53" s="5">
        <f>IF(DAY(DecSun1)=1,IF(AND(YEAR(DecSun1+18)=CalendarYear,MONTH(DecSun1+18)=12),DecSun1+18,""),IF(AND(YEAR(DecSun1+25)=CalendarYear,MONTH(DecSun1+25)=12),DecSun1+25,""))</f>
        <v>40899</v>
      </c>
      <c r="O53" s="5">
        <f>IF(DAY(DecSun1)=1,IF(AND(YEAR(DecSun1+19)=CalendarYear,MONTH(DecSun1+19)=12),DecSun1+19,""),IF(AND(YEAR(DecSun1+26)=CalendarYear,MONTH(DecSun1+26)=12),DecSun1+26,""))</f>
        <v>40900</v>
      </c>
      <c r="P53" s="5">
        <f>IF(DAY(DecSun1)=1,IF(AND(YEAR(DecSun1+20)=CalendarYear,MONTH(DecSun1+20)=12),DecSun1+20,""),IF(AND(YEAR(DecSun1+27)=CalendarYear,MONTH(DecSun1+27)=12),DecSun1+27,""))</f>
        <v>40901</v>
      </c>
      <c r="Q53" s="5">
        <f>IF(DAY(DecSun1)=1,IF(AND(YEAR(DecSun1+21)=CalendarYear,MONTH(DecSun1+21)=12),DecSun1+21,""),IF(AND(YEAR(DecSun1+28)=CalendarYear,MONTH(DecSun1+28)=12),DecSun1+28,""))</f>
        <v>40902</v>
      </c>
      <c r="S53" s="8"/>
      <c r="U53" s="13"/>
    </row>
    <row r="54" spans="3:21" ht="15" customHeight="1" x14ac:dyDescent="0.2">
      <c r="C54" s="5">
        <f>IF(DAY(NovSun1)=1,IF(AND(YEAR(NovSun1+22)=CalendarYear,MONTH(NovSun1+22)=11),NovSun1+22,""),IF(AND(YEAR(NovSun1+29)=CalendarYear,MONTH(NovSun1+29)=11),NovSun1+29,""))</f>
        <v>40875</v>
      </c>
      <c r="D54" s="5">
        <f>IF(DAY(NovSun1)=1,IF(AND(YEAR(NovSun1+23)=CalendarYear,MONTH(NovSun1+23)=11),NovSun1+23,""),IF(AND(YEAR(NovSun1+30)=CalendarYear,MONTH(NovSun1+30)=11),NovSun1+30,""))</f>
        <v>40876</v>
      </c>
      <c r="E54" s="5">
        <f>IF(DAY(NovSun1)=1,IF(AND(YEAR(NovSun1+24)=CalendarYear,MONTH(NovSun1+24)=11),NovSun1+24,""),IF(AND(YEAR(NovSun1+31)=CalendarYear,MONTH(NovSun1+31)=11),NovSun1+31,""))</f>
        <v>40877</v>
      </c>
      <c r="F54" s="5" t="str">
        <f>IF(DAY(NovSun1)=1,IF(AND(YEAR(NovSun1+25)=CalendarYear,MONTH(NovSun1+25)=11),NovSun1+25,""),IF(AND(YEAR(NovSun1+32)=CalendarYear,MONTH(NovSun1+32)=11),NovSun1+32,""))</f>
        <v/>
      </c>
      <c r="G54" s="5" t="str">
        <f>IF(DAY(NovSun1)=1,IF(AND(YEAR(NovSun1+26)=CalendarYear,MONTH(NovSun1+26)=11),NovSun1+26,""),IF(AND(YEAR(NovSun1+33)=CalendarYear,MONTH(NovSun1+33)=11),NovSun1+33,""))</f>
        <v/>
      </c>
      <c r="H54" s="5" t="str">
        <f>IF(DAY(NovSun1)=1,IF(AND(YEAR(NovSun1+27)=CalendarYear,MONTH(NovSun1+27)=11),NovSun1+27,""),IF(AND(YEAR(NovSun1+34)=CalendarYear,MONTH(NovSun1+34)=11),NovSun1+34,""))</f>
        <v/>
      </c>
      <c r="I54" s="5" t="str">
        <f>IF(DAY(NovSun1)=1,IF(AND(YEAR(NovSun1+28)=CalendarYear,MONTH(NovSun1+28)=11),NovSun1+28,""),IF(AND(YEAR(NovSun1+35)=CalendarYear,MONTH(NovSun1+35)=11),NovSun1+35,""))</f>
        <v/>
      </c>
      <c r="K54" s="5">
        <f>IF(DAY(DecSun1)=1,IF(AND(YEAR(DecSun1+22)=CalendarYear,MONTH(DecSun1+22)=12),DecSun1+22,""),IF(AND(YEAR(DecSun1+29)=CalendarYear,MONTH(DecSun1+29)=12),DecSun1+29,""))</f>
        <v>40903</v>
      </c>
      <c r="L54" s="5">
        <f>IF(DAY(DecSun1)=1,IF(AND(YEAR(DecSun1+23)=CalendarYear,MONTH(DecSun1+23)=12),DecSun1+23,""),IF(AND(YEAR(DecSun1+30)=CalendarYear,MONTH(DecSun1+30)=12),DecSun1+30,""))</f>
        <v>40904</v>
      </c>
      <c r="M54" s="5">
        <f>IF(DAY(DecSun1)=1,IF(AND(YEAR(DecSun1+24)=CalendarYear,MONTH(DecSun1+24)=12),DecSun1+24,""),IF(AND(YEAR(DecSun1+31)=CalendarYear,MONTH(DecSun1+31)=12),DecSun1+31,""))</f>
        <v>40905</v>
      </c>
      <c r="N54" s="5">
        <f>IF(DAY(DecSun1)=1,IF(AND(YEAR(DecSun1+25)=CalendarYear,MONTH(DecSun1+25)=12),DecSun1+25,""),IF(AND(YEAR(DecSun1+32)=CalendarYear,MONTH(DecSun1+32)=12),DecSun1+32,""))</f>
        <v>40906</v>
      </c>
      <c r="O54" s="5">
        <f>IF(DAY(DecSun1)=1,IF(AND(YEAR(DecSun1+26)=CalendarYear,MONTH(DecSun1+26)=12),DecSun1+26,""),IF(AND(YEAR(DecSun1+33)=CalendarYear,MONTH(DecSun1+33)=12),DecSun1+33,""))</f>
        <v>40907</v>
      </c>
      <c r="P54" s="5">
        <f>IF(DAY(DecSun1)=1,IF(AND(YEAR(DecSun1+27)=CalendarYear,MONTH(DecSun1+27)=12),DecSun1+27,""),IF(AND(YEAR(DecSun1+34)=CalendarYear,MONTH(DecSun1+34)=12),DecSun1+34,""))</f>
        <v>40908</v>
      </c>
      <c r="Q54" s="5" t="str">
        <f>IF(DAY(DecSun1)=1,IF(AND(YEAR(DecSun1+28)=CalendarYear,MONTH(DecSun1+28)=12),DecSun1+28,""),IF(AND(YEAR(DecSun1+35)=CalendarYear,MONTH(DecSun1+35)=12),DecSun1+35,""))</f>
        <v/>
      </c>
      <c r="S54" s="8"/>
      <c r="U54" s="13"/>
    </row>
    <row r="55" spans="3:21" ht="15" customHeight="1" x14ac:dyDescent="0.2">
      <c r="C55" s="5" t="str">
        <f>IF(DAY(NovSun1)=1,IF(AND(YEAR(NovSun1+29)=CalendarYear,MONTH(NovSun1+29)=11),NovSun1+29,""),IF(AND(YEAR(NovSun1+36)=CalendarYear,MONTH(NovSun1+36)=11),NovSun1+36,""))</f>
        <v/>
      </c>
      <c r="D55" s="5" t="str">
        <f>IF(DAY(NovSun1)=1,IF(AND(YEAR(NovSun1+30)=CalendarYear,MONTH(NovSun1+30)=11),NovSun1+30,""),IF(AND(YEAR(NovSun1+37)=CalendarYear,MONTH(NovSun1+37)=11),NovSun1+37,""))</f>
        <v/>
      </c>
      <c r="E55" s="5" t="str">
        <f>IF(DAY(NovSun1)=1,IF(AND(YEAR(NovSun1+31)=CalendarYear,MONTH(NovSun1+31)=11),NovSun1+31,""),IF(AND(YEAR(NovSun1+38)=CalendarYear,MONTH(NovSun1+38)=11),NovSun1+38,""))</f>
        <v/>
      </c>
      <c r="F55" s="5" t="str">
        <f>IF(DAY(NovSun1)=1,IF(AND(YEAR(NovSun1+32)=CalendarYear,MONTH(NovSun1+32)=11),NovSun1+32,""),IF(AND(YEAR(NovSun1+39)=CalendarYear,MONTH(NovSun1+39)=11),NovSun1+39,""))</f>
        <v/>
      </c>
      <c r="G55" s="5" t="str">
        <f>IF(DAY(NovSun1)=1,IF(AND(YEAR(NovSun1+33)=CalendarYear,MONTH(NovSun1+33)=11),NovSun1+33,""),IF(AND(YEAR(NovSun1+40)=CalendarYear,MONTH(NovSun1+40)=11),NovSun1+40,""))</f>
        <v/>
      </c>
      <c r="H55" s="5" t="str">
        <f>IF(DAY(NovSun1)=1,IF(AND(YEAR(NovSun1+34)=CalendarYear,MONTH(NovSun1+34)=11),NovSun1+34,""),IF(AND(YEAR(NovSun1+41)=CalendarYear,MONTH(NovSun1+41)=11),NovSun1+41,""))</f>
        <v/>
      </c>
      <c r="I55" s="5" t="str">
        <f>IF(DAY(NovSun1)=1,IF(AND(YEAR(NovSun1+35)=CalendarYear,MONTH(NovSun1+35)=11),NovSun1+35,""),IF(AND(YEAR(NovSun1+42)=CalendarYear,MONTH(NovSun1+42)=11),NovSun1+42,""))</f>
        <v/>
      </c>
      <c r="K55" s="5" t="str">
        <f>IF(DAY(DecSun1)=1,IF(AND(YEAR(DecSun1+29)=CalendarYear,MONTH(DecSun1+29)=12),DecSun1+29,""),IF(AND(YEAR(DecSun1+36)=CalendarYear,MONTH(DecSun1+36)=12),DecSun1+36,""))</f>
        <v/>
      </c>
      <c r="L55" s="5" t="str">
        <f>IF(DAY(DecSun1)=1,IF(AND(YEAR(DecSun1+30)=CalendarYear,MONTH(DecSun1+30)=12),DecSun1+30,""),IF(AND(YEAR(DecSun1+37)=CalendarYear,MONTH(DecSun1+37)=12),DecSun1+37,""))</f>
        <v/>
      </c>
      <c r="M55" s="5" t="str">
        <f>IF(DAY(DecSun1)=1,IF(AND(YEAR(DecSun1+31)=CalendarYear,MONTH(DecSun1+31)=12),DecSun1+31,""),IF(AND(YEAR(DecSun1+38)=CalendarYear,MONTH(DecSun1+38)=12),DecSun1+38,""))</f>
        <v/>
      </c>
      <c r="N55" s="5" t="str">
        <f>IF(DAY(DecSun1)=1,IF(AND(YEAR(DecSun1+32)=CalendarYear,MONTH(DecSun1+32)=12),DecSun1+32,""),IF(AND(YEAR(DecSun1+39)=CalendarYear,MONTH(DecSun1+39)=12),DecSun1+39,""))</f>
        <v/>
      </c>
      <c r="O55" s="5" t="str">
        <f>IF(DAY(DecSun1)=1,IF(AND(YEAR(DecSun1+33)=CalendarYear,MONTH(DecSun1+33)=12),DecSun1+33,""),IF(AND(YEAR(DecSun1+40)=CalendarYear,MONTH(DecSun1+40)=12),DecSun1+40,""))</f>
        <v/>
      </c>
      <c r="P55" s="5" t="str">
        <f>IF(DAY(DecSun1)=1,IF(AND(YEAR(DecSun1+34)=CalendarYear,MONTH(DecSun1+34)=12),DecSun1+34,""),IF(AND(YEAR(DecSun1+41)=CalendarYear,MONTH(DecSun1+41)=12),DecSun1+41,""))</f>
        <v/>
      </c>
      <c r="Q55" s="5" t="str">
        <f>IF(DAY(DecSun1)=1,IF(AND(YEAR(DecSun1+35)=CalendarYear,MONTH(DecSun1+35)=12),DecSun1+35,""),IF(AND(YEAR(DecSun1+42)=CalendarYear,MONTH(DecSun1+42)=12),DecSun1+42,""))</f>
        <v/>
      </c>
      <c r="S55" s="8"/>
      <c r="U55" s="13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13"/>
    </row>
    <row r="57" spans="3:21" ht="15" customHeight="1" x14ac:dyDescent="0.2">
      <c r="U57" s="13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/>
  </dataValidations>
  <printOptions horizontalCentered="1" verticalCentered="1"/>
  <pageMargins left="0.5" right="0.5" top="0.5" bottom="0.5" header="0.3" footer="0.3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b7eaa704-8282-4e7f-93d1-7f7bd3a7d29a" xsi:nil="true"/>
    <DirectSourceMarket xmlns="b7eaa704-8282-4e7f-93d1-7f7bd3a7d29a">english</DirectSourceMarket>
    <ThumbnailAssetId xmlns="b7eaa704-8282-4e7f-93d1-7f7bd3a7d29a" xsi:nil="true"/>
    <AssetType xmlns="b7eaa704-8282-4e7f-93d1-7f7bd3a7d29a">TP</AssetType>
    <Milestone xmlns="b7eaa704-8282-4e7f-93d1-7f7bd3a7d29a" xsi:nil="true"/>
    <OriginAsset xmlns="b7eaa704-8282-4e7f-93d1-7f7bd3a7d29a" xsi:nil="true"/>
    <TPComponent xmlns="b7eaa704-8282-4e7f-93d1-7f7bd3a7d29a" xsi:nil="true"/>
    <AssetId xmlns="b7eaa704-8282-4e7f-93d1-7f7bd3a7d29a">TP102551231</AssetId>
    <TPFriendlyName xmlns="b7eaa704-8282-4e7f-93d1-7f7bd3a7d29a" xsi:nil="true"/>
    <SourceTitle xmlns="b7eaa704-8282-4e7f-93d1-7f7bd3a7d29a" xsi:nil="true"/>
    <TPApplication xmlns="b7eaa704-8282-4e7f-93d1-7f7bd3a7d29a" xsi:nil="true"/>
    <TPLaunchHelpLink xmlns="b7eaa704-8282-4e7f-93d1-7f7bd3a7d29a" xsi:nil="true"/>
    <OpenTemplate xmlns="b7eaa704-8282-4e7f-93d1-7f7bd3a7d29a">true</OpenTemplate>
    <CrawlForDependencies xmlns="b7eaa704-8282-4e7f-93d1-7f7bd3a7d29a">false</CrawlForDependencies>
    <TrustLevel xmlns="b7eaa704-8282-4e7f-93d1-7f7bd3a7d29a">1 Microsoft Managed Content</TrustLevel>
    <PublishStatusLookup xmlns="b7eaa704-8282-4e7f-93d1-7f7bd3a7d29a">
      <Value>178838</Value>
      <Value>185608</Value>
    </PublishStatusLookup>
    <LocLastLocAttemptVersionLookup xmlns="b7eaa704-8282-4e7f-93d1-7f7bd3a7d29a">74005</LocLastLocAttemptVersionLookup>
    <TemplateTemplateType xmlns="b7eaa704-8282-4e7f-93d1-7f7bd3a7d29a">Excel Chart Template</TemplateTemplateType>
    <TPNamespace xmlns="b7eaa704-8282-4e7f-93d1-7f7bd3a7d29a" xsi:nil="true"/>
    <Markets xmlns="b7eaa704-8282-4e7f-93d1-7f7bd3a7d29a"/>
    <OriginalSourceMarket xmlns="b7eaa704-8282-4e7f-93d1-7f7bd3a7d29a">english</OriginalSourceMarket>
    <TPInstallLocation xmlns="b7eaa704-8282-4e7f-93d1-7f7bd3a7d29a" xsi:nil="true"/>
    <TPAppVersion xmlns="b7eaa704-8282-4e7f-93d1-7f7bd3a7d29a" xsi:nil="true"/>
    <TPCommandLine xmlns="b7eaa704-8282-4e7f-93d1-7f7bd3a7d29a" xsi:nil="true"/>
    <APAuthor xmlns="b7eaa704-8282-4e7f-93d1-7f7bd3a7d29a">
      <UserInfo>
        <DisplayName>System Account</DisplayName>
        <AccountId>1073741823</AccountId>
        <AccountType/>
      </UserInfo>
    </APAuthor>
    <EditorialStatus xmlns="b7eaa704-8282-4e7f-93d1-7f7bd3a7d29a" xsi:nil="true"/>
    <PublishTargets xmlns="b7eaa704-8282-4e7f-93d1-7f7bd3a7d29a">OfficeOnline</PublishTargets>
    <TPLaunchHelpLinkType xmlns="b7eaa704-8282-4e7f-93d1-7f7bd3a7d29a">Template</TPLaunchHelpLinkType>
    <TPClientViewer xmlns="b7eaa704-8282-4e7f-93d1-7f7bd3a7d29a" xsi:nil="true"/>
    <CSXHash xmlns="b7eaa704-8282-4e7f-93d1-7f7bd3a7d29a" xsi:nil="true"/>
    <IsDeleted xmlns="b7eaa704-8282-4e7f-93d1-7f7bd3a7d29a">false</IsDeleted>
    <UANotes xmlns="b7eaa704-8282-4e7f-93d1-7f7bd3a7d29a" xsi:nil="true"/>
    <TemplateStatus xmlns="b7eaa704-8282-4e7f-93d1-7f7bd3a7d29a" xsi:nil="true"/>
    <Downloads xmlns="b7eaa704-8282-4e7f-93d1-7f7bd3a7d29a">0</Downloads>
    <AssetStart xmlns="b7eaa704-8282-4e7f-93d1-7f7bd3a7d29a">2011-12-16T18:12:49+00:00</AssetStart>
    <BlockPublish xmlns="b7eaa704-8282-4e7f-93d1-7f7bd3a7d29a">false</BlockPublish>
    <BugNumber xmlns="b7eaa704-8282-4e7f-93d1-7f7bd3a7d29a" xsi:nil="true"/>
    <MarketSpecific xmlns="b7eaa704-8282-4e7f-93d1-7f7bd3a7d29a">false</MarketSpecific>
    <LocComments xmlns="b7eaa704-8282-4e7f-93d1-7f7bd3a7d29a" xsi:nil="true"/>
    <LocManualTestRequired xmlns="b7eaa704-8282-4e7f-93d1-7f7bd3a7d29a">false</LocManualTestRequired>
    <BusinessGroup xmlns="b7eaa704-8282-4e7f-93d1-7f7bd3a7d29a" xsi:nil="true"/>
    <CSXSubmissionMarket xmlns="b7eaa704-8282-4e7f-93d1-7f7bd3a7d29a" xsi:nil="true"/>
    <HandoffToMSDN xmlns="b7eaa704-8282-4e7f-93d1-7f7bd3a7d29a" xsi:nil="true"/>
    <IntlLangReviewDate xmlns="b7eaa704-8282-4e7f-93d1-7f7bd3a7d29a" xsi:nil="true"/>
    <APEditor xmlns="b7eaa704-8282-4e7f-93d1-7f7bd3a7d29a">
      <UserInfo>
        <DisplayName/>
        <AccountId xsi:nil="true"/>
        <AccountType/>
      </UserInfo>
    </APEditor>
    <PrimaryImageGen xmlns="b7eaa704-8282-4e7f-93d1-7f7bd3a7d29a">false</PrimaryImageGen>
    <MachineTranslated xmlns="b7eaa704-8282-4e7f-93d1-7f7bd3a7d29a">false</MachineTranslated>
    <OOCacheId xmlns="b7eaa704-8282-4e7f-93d1-7f7bd3a7d29a" xsi:nil="true"/>
    <PolicheckWords xmlns="b7eaa704-8282-4e7f-93d1-7f7bd3a7d29a" xsi:nil="true"/>
    <ClipArtFilename xmlns="b7eaa704-8282-4e7f-93d1-7f7bd3a7d29a" xsi:nil="true"/>
    <LegacyData xmlns="b7eaa704-8282-4e7f-93d1-7f7bd3a7d29a" xsi:nil="true"/>
    <RecommendationsModifier xmlns="b7eaa704-8282-4e7f-93d1-7f7bd3a7d29a" xsi:nil="true"/>
    <ArtSampleDocs xmlns="b7eaa704-8282-4e7f-93d1-7f7bd3a7d29a" xsi:nil="true"/>
    <UALocRecommendation xmlns="b7eaa704-8282-4e7f-93d1-7f7bd3a7d29a">Localize</UALocRecommendation>
    <AssetExpire xmlns="b7eaa704-8282-4e7f-93d1-7f7bd3a7d29a">2035-01-01T00:00:00+00:00</AssetExpire>
    <LastModifiedDateTime xmlns="b7eaa704-8282-4e7f-93d1-7f7bd3a7d29a" xsi:nil="true"/>
    <Providers xmlns="b7eaa704-8282-4e7f-93d1-7f7bd3a7d29a" xsi:nil="true"/>
    <ScenarioTagsTaxHTField0 xmlns="b7eaa704-8282-4e7f-93d1-7f7bd3a7d29a">
      <Terms xmlns="http://schemas.microsoft.com/office/infopath/2007/PartnerControls"/>
    </ScenarioTagsTaxHTField0>
    <TimesCloned xmlns="b7eaa704-8282-4e7f-93d1-7f7bd3a7d29a" xsi:nil="true"/>
    <VoteCount xmlns="b7eaa704-8282-4e7f-93d1-7f7bd3a7d29a" xsi:nil="true"/>
    <AcquiredFrom xmlns="b7eaa704-8282-4e7f-93d1-7f7bd3a7d29a">Internal MS</AcquiredFrom>
    <IsSearchable xmlns="b7eaa704-8282-4e7f-93d1-7f7bd3a7d29a">false</IsSearchable>
    <IntlLangReview xmlns="b7eaa704-8282-4e7f-93d1-7f7bd3a7d29a">false</IntlLangReview>
    <Manager xmlns="b7eaa704-8282-4e7f-93d1-7f7bd3a7d29a" xsi:nil="true"/>
    <ParentAssetId xmlns="b7eaa704-8282-4e7f-93d1-7f7bd3a7d29a" xsi:nil="true"/>
    <SubmitterId xmlns="b7eaa704-8282-4e7f-93d1-7f7bd3a7d29a" xsi:nil="true"/>
    <UAProjectedTotalWords xmlns="b7eaa704-8282-4e7f-93d1-7f7bd3a7d29a" xsi:nil="true"/>
    <Provider xmlns="b7eaa704-8282-4e7f-93d1-7f7bd3a7d29a" xsi:nil="true"/>
    <CSXSubmissionDate xmlns="b7eaa704-8282-4e7f-93d1-7f7bd3a7d29a" xsi:nil="true"/>
    <ApprovalLog xmlns="b7eaa704-8282-4e7f-93d1-7f7bd3a7d29a" xsi:nil="true"/>
    <EditorialTags xmlns="b7eaa704-8282-4e7f-93d1-7f7bd3a7d29a" xsi:nil="true"/>
    <InternalTagsTaxHTField0 xmlns="b7eaa704-8282-4e7f-93d1-7f7bd3a7d29a">
      <Terms xmlns="http://schemas.microsoft.com/office/infopath/2007/PartnerControls"/>
    </InternalTagsTaxHTField0>
    <LocRecommendedHandoff xmlns="b7eaa704-8282-4e7f-93d1-7f7bd3a7d29a" xsi:nil="true"/>
    <OriginalRelease xmlns="b7eaa704-8282-4e7f-93d1-7f7bd3a7d29a">14</OriginalRelease>
    <ContentItem xmlns="b7eaa704-8282-4e7f-93d1-7f7bd3a7d29a" xsi:nil="true"/>
    <ShowIn xmlns="b7eaa704-8282-4e7f-93d1-7f7bd3a7d29a">Show everywhere</ShowIn>
    <CampaignTagsTaxHTField0 xmlns="b7eaa704-8282-4e7f-93d1-7f7bd3a7d29a">
      <Terms xmlns="http://schemas.microsoft.com/office/infopath/2007/PartnerControls"/>
    </CampaignTagsTaxHTField0>
    <NumericId xmlns="b7eaa704-8282-4e7f-93d1-7f7bd3a7d29a" xsi:nil="true"/>
    <OutputCachingOn xmlns="b7eaa704-8282-4e7f-93d1-7f7bd3a7d29a">false</OutputCachingOn>
    <CSXUpdate xmlns="b7eaa704-8282-4e7f-93d1-7f7bd3a7d29a">false</CSXUpdate>
    <APDescription xmlns="b7eaa704-8282-4e7f-93d1-7f7bd3a7d29a" xsi:nil="true"/>
    <IntlLangReviewer xmlns="b7eaa704-8282-4e7f-93d1-7f7bd3a7d29a" xsi:nil="true"/>
    <ApprovalStatus xmlns="b7eaa704-8282-4e7f-93d1-7f7bd3a7d29a">InProgress</ApprovalStatus>
    <FriendlyTitle xmlns="b7eaa704-8282-4e7f-93d1-7f7bd3a7d29a" xsi:nil="true"/>
    <LastHandOff xmlns="b7eaa704-8282-4e7f-93d1-7f7bd3a7d29a" xsi:nil="true"/>
    <LocalizationTagsTaxHTField0 xmlns="b7eaa704-8282-4e7f-93d1-7f7bd3a7d29a">
      <Terms xmlns="http://schemas.microsoft.com/office/infopath/2007/PartnerControls"/>
    </LocalizationTagsTaxHTField0>
    <UALocComments xmlns="b7eaa704-8282-4e7f-93d1-7f7bd3a7d29a" xsi:nil="true"/>
    <UACurrentWords xmlns="b7eaa704-8282-4e7f-93d1-7f7bd3a7d29a" xsi:nil="true"/>
    <DSATActionTaken xmlns="b7eaa704-8282-4e7f-93d1-7f7bd3a7d29a" xsi:nil="true"/>
    <PlannedPubDate xmlns="b7eaa704-8282-4e7f-93d1-7f7bd3a7d29a" xsi:nil="true"/>
    <FeatureTagsTaxHTField0 xmlns="b7eaa704-8282-4e7f-93d1-7f7bd3a7d29a">
      <Terms xmlns="http://schemas.microsoft.com/office/infopath/2007/PartnerControls"/>
    </FeatureTagsTaxHTField0>
    <IntlLocPriority xmlns="b7eaa704-8282-4e7f-93d1-7f7bd3a7d29a" xsi:nil="true"/>
    <TaxCatchAll xmlns="b7eaa704-8282-4e7f-93d1-7f7bd3a7d29a"/>
    <LocMarketGroupTiers2 xmlns="b7eaa704-8282-4e7f-93d1-7f7bd3a7d29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978E0FC-1E47-4D08-BDF6-40E8E6839420}"/>
</file>

<file path=customXml/itemProps2.xml><?xml version="1.0" encoding="utf-8"?>
<ds:datastoreItem xmlns:ds="http://schemas.openxmlformats.org/officeDocument/2006/customXml" ds:itemID="{918B73F6-B97B-4F84-8D49-844CC2E6CF63}"/>
</file>

<file path=customXml/itemProps3.xml><?xml version="1.0" encoding="utf-8"?>
<ds:datastoreItem xmlns:ds="http://schemas.openxmlformats.org/officeDocument/2006/customXml" ds:itemID="{E8001136-D37A-4BAE-9AF3-C4DBF58D0C9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Godišnji kalendar</vt:lpstr>
      <vt:lpstr>CalendarYear</vt:lpstr>
      <vt:lpstr>'Godišnji kalendar'!Print_Area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2011-12-16T07:27:43Z</dcterms:created>
  <dcterms:modified xsi:type="dcterms:W3CDTF">2012-05-24T15:30:53Z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0x0101003D94015EC833884A9172D1FEF9686517040055434A063F21C84898617D820CDA8502</vt:lpwstr>
  </property>
  <property fmtid="{D5CDD505-2E9C-101B-9397-08002B2CF9AE}" pid="3" name="Order">
    <vt:r8>3579300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ScenarioTags">
    <vt:lpwstr/>
  </property>
  <property fmtid="{D5CDD505-2E9C-101B-9397-08002B2CF9AE}" pid="12" name="CampaignTags">
    <vt:lpwstr/>
  </property>
</Properties>
</file>