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xr:revisionPtr revIDLastSave="0" documentId="13_ncr:1_{0D2D2485-45D2-4B34-902A-873F67AA3308}" xr6:coauthVersionLast="43" xr6:coauthVersionMax="43" xr10:uidLastSave="{00000000-0000-0000-0000-000000000000}"/>
  <bookViews>
    <workbookView xWindow="-120" yWindow="-120" windowWidth="29040" windowHeight="16185" tabRatio="926" xr2:uid="{00000000-000D-0000-FFFF-FFFF00000000}"/>
  </bookViews>
  <sheets>
    <sheet name="Težina Praćenje" sheetId="8" r:id="rId1"/>
    <sheet name="Struk Praćenje" sheetId="9" r:id="rId2"/>
    <sheet name="Biceps Praćenje" sheetId="10" r:id="rId3"/>
    <sheet name="Kukovi Praćenje" sheetId="7" r:id="rId4"/>
    <sheet name="Butina Praćenje" sheetId="6" r:id="rId5"/>
    <sheet name="Evidencija aktivnosti" sheetId="2" r:id="rId6"/>
    <sheet name="Evidencija hrane" sheetId="3" r:id="rId7"/>
  </sheets>
  <definedNames>
    <definedName name="BMI">IF('Težina Praćenje'!$C$7="Imperijalne",BMITežina*703,BMITežina)</definedName>
    <definedName name="BMITežina">'Težina Praćenje'!TrenutnaTežina/'Težina Praćenje'!BMIVisina</definedName>
    <definedName name="BMIVisina" localSheetId="0">'Težina Praćenje'!$C$6*'Težina Praćenje'!$C$6</definedName>
    <definedName name="Cilj1" localSheetId="0">'Težina Praćenje'!$D$13</definedName>
    <definedName name="Cilj1Oznaka" localSheetId="0">'Težina Praćenje'!$B$13</definedName>
    <definedName name="Cilj2" localSheetId="0">'Težina Praćenje'!$D$14</definedName>
    <definedName name="Cilj2Oznaka" localSheetId="0">'Težina Praćenje'!$B$14</definedName>
    <definedName name="Cilj3" localSheetId="0">'Težina Praćenje'!$D$15</definedName>
    <definedName name="Cilj3Oznaka" localSheetId="0">'Težina Praćenje'!$B$15</definedName>
    <definedName name="Cilj4" localSheetId="0">'Težina Praćenje'!$D$16</definedName>
    <definedName name="Cilj4Oznaka" localSheetId="0">'Težina Praćenje'!$B$16</definedName>
    <definedName name="CiljTežina" localSheetId="0">'Težina Praćenje'!$D$12</definedName>
    <definedName name="Kategorija1">'Evidencija aktivnosti'!$B$4</definedName>
    <definedName name="Kategorija2">'Evidencija aktivnosti'!$B$5</definedName>
    <definedName name="Kategorija3">'Evidencija aktivnosti'!$B$6</definedName>
    <definedName name="Kategorija4">'Evidencija aktivnosti'!$B$7</definedName>
    <definedName name="Kategorija5">'Evidencija aktivnosti'!$B$8</definedName>
    <definedName name="MernaJedinica" localSheetId="0">'Težina Praćenje'!$C$7</definedName>
    <definedName name="_xlnm.Print_Titles" localSheetId="2">'Biceps Praćenje'!$3:$4</definedName>
    <definedName name="_xlnm.Print_Titles" localSheetId="4">'Butina Praćenje'!$3:$4</definedName>
    <definedName name="_xlnm.Print_Titles" localSheetId="5">'Evidencija aktivnosti'!$10:$10</definedName>
    <definedName name="_xlnm.Print_Titles" localSheetId="6">'Evidencija hrane'!$7:$7</definedName>
    <definedName name="_xlnm.Print_Titles" localSheetId="3">'Kukovi Praćenje'!$3:$4</definedName>
    <definedName name="_xlnm.Print_Titles" localSheetId="1">'Struk Praćenje'!$3:$4</definedName>
    <definedName name="_xlnm.Print_Titles" localSheetId="0">'Težina Praćenje'!$18:$19</definedName>
    <definedName name="OznakaTežine" localSheetId="0">'Težina Praćenje'!$B$12</definedName>
    <definedName name="Pol" localSheetId="0">'Težina Praćenje'!$C$4</definedName>
    <definedName name="SveDovršeno">AND('Težina Praćenje'!$C$6&gt;0,'Težina Praćenje'!$C$12&gt;0)</definedName>
    <definedName name="Sveukupno" localSheetId="2">SUM(EvidencijaAktivnosti[UDALJENOST])</definedName>
    <definedName name="Sveukupno" localSheetId="4">SUM(EvidencijaAktivnosti[UDALJENOST])</definedName>
    <definedName name="Sveukupno" localSheetId="3">SUM(EvidencijaAktivnosti[UDALJENOST])</definedName>
    <definedName name="Sveukupno" localSheetId="1">SUM(EvidencijaAktivnosti[UDALJENOST])</definedName>
    <definedName name="Sveukupno" localSheetId="0">SUM(EvidencijaAktivnosti[UDALJENOST])</definedName>
    <definedName name="Sveukupno">SUM(EvidencijaAktivnosti[UDALJENOST])</definedName>
    <definedName name="TraženjeDatuma">'Evidencija hrane'!$D$5</definedName>
    <definedName name="TrenutnaTežina" localSheetId="0">'Težina Praćenje'!$C$12</definedName>
    <definedName name="UkupnoDrugo" localSheetId="2">'Biceps Praćenje'!Sveukupno-SUM('Evidencija aktivnosti'!$C$4:$C$7)</definedName>
    <definedName name="UkupnoDrugo" localSheetId="4">'Butina Praćenje'!Sveukupno-SUM('Evidencija aktivnosti'!$C$4:$C$7)</definedName>
    <definedName name="UkupnoDrugo" localSheetId="3">'Kukovi Praćenje'!Sveukupno-SUM('Evidencija aktivnosti'!$C$4:$C$7)</definedName>
    <definedName name="UkupnoDrugo" localSheetId="1">'Struk Praćenje'!Sveukupno-SUM('Evidencija aktivnosti'!$C$4:$C$7)</definedName>
    <definedName name="UkupnoDrugo" localSheetId="0">'Težina Praćenje'!Sveukupno-SUM('Evidencija aktivnosti'!$C$4:$C$7)</definedName>
    <definedName name="UkupnoDrugo">Sveukupno-SUM('Evidencija aktivnosti'!$C$4:$C$7)</definedName>
    <definedName name="Visina" localSheetId="0">'Težina Praćenje'!$C$6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B3" i="7"/>
  <c r="B3" i="10"/>
  <c r="B3" i="9"/>
  <c r="B18" i="8"/>
  <c r="E10" i="8"/>
  <c r="E3" i="8"/>
  <c r="B9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<sst xmlns="http://schemas.openxmlformats.org/spreadsheetml/2006/main" count="110" uniqueCount="73">
  <si>
    <t>FITNES PLAN</t>
  </si>
  <si>
    <t>O MENI:</t>
  </si>
  <si>
    <t>Pol:</t>
  </si>
  <si>
    <t>Uzrast:</t>
  </si>
  <si>
    <t>Visina:</t>
  </si>
  <si>
    <t>Jedinica:</t>
  </si>
  <si>
    <t>BMI:</t>
  </si>
  <si>
    <t>POČETNA STATISTIKA:</t>
  </si>
  <si>
    <t>Tip</t>
  </si>
  <si>
    <t>Težina</t>
  </si>
  <si>
    <t>Struk</t>
  </si>
  <si>
    <t>Biceps</t>
  </si>
  <si>
    <t>Kukovi</t>
  </si>
  <si>
    <t>Butina</t>
  </si>
  <si>
    <t>Datum</t>
  </si>
  <si>
    <t>Žensko</t>
  </si>
  <si>
    <t>Trenutno</t>
  </si>
  <si>
    <t>Vreme</t>
  </si>
  <si>
    <t>Cilj</t>
  </si>
  <si>
    <t>Telesna težina</t>
  </si>
  <si>
    <t>Linijski grafikon za praćenje toka za svaku početnu meru, uključujući obim kukova, pojasa, bedara i bicepsa nalazi se u ovoj ćeliji.</t>
  </si>
  <si>
    <t>Oblasni grafikon za praćenje mršavljenja nalazi se u ovoj ćeliji.</t>
  </si>
  <si>
    <t>Silueta osobe u različitim pozicijama za vežbanje nalazi se u ovoj ćeliji.</t>
  </si>
  <si>
    <t>Veličina</t>
  </si>
  <si>
    <t>EVIDENCIJA AKTIVNOSTI</t>
  </si>
  <si>
    <t>AKTIVNOSTI</t>
  </si>
  <si>
    <t>Vožnja bicikla</t>
  </si>
  <si>
    <t>Trčanje</t>
  </si>
  <si>
    <t>Šetanje</t>
  </si>
  <si>
    <t>Plivanje</t>
  </si>
  <si>
    <t>Drugo</t>
  </si>
  <si>
    <t>DATUM</t>
  </si>
  <si>
    <t>UKUPNO</t>
  </si>
  <si>
    <t>AKTIVNOST</t>
  </si>
  <si>
    <t>JEDINICA</t>
  </si>
  <si>
    <t>Kilometara</t>
  </si>
  <si>
    <t>Koraci</t>
  </si>
  <si>
    <t>Metri</t>
  </si>
  <si>
    <t>VREME POČETKA</t>
  </si>
  <si>
    <t>TRAJANJE</t>
  </si>
  <si>
    <t>UDALJENOST</t>
  </si>
  <si>
    <t>KALORIJE</t>
  </si>
  <si>
    <t>NAPOMENA</t>
  </si>
  <si>
    <t>Toplo i vlažno</t>
  </si>
  <si>
    <t xml:space="preserve">       </t>
  </si>
  <si>
    <t>EVIDENCIJA HRANE</t>
  </si>
  <si>
    <t>MOJI CILJEVI ISHRANE</t>
  </si>
  <si>
    <t>OBROK</t>
  </si>
  <si>
    <t>Doručak</t>
  </si>
  <si>
    <t>Užina</t>
  </si>
  <si>
    <t>Ručak</t>
  </si>
  <si>
    <t>Večera</t>
  </si>
  <si>
    <t xml:space="preserve">Dnevni unos: </t>
  </si>
  <si>
    <t>HRANA</t>
  </si>
  <si>
    <t>Grčki jogurt</t>
  </si>
  <si>
    <t>Jabuka</t>
  </si>
  <si>
    <t>Mango i zelena salata</t>
  </si>
  <si>
    <t>Tako sa račićima (2)</t>
  </si>
  <si>
    <t>Sirovi orasi</t>
  </si>
  <si>
    <t>Rezana ovsena kaša</t>
  </si>
  <si>
    <t>Pomorandža</t>
  </si>
  <si>
    <t>Tikvice sa pestom</t>
  </si>
  <si>
    <t>Pečeni bakalar</t>
  </si>
  <si>
    <t>Mešano grilovano povrće</t>
  </si>
  <si>
    <t>Sladoled kup</t>
  </si>
  <si>
    <t>MAST</t>
  </si>
  <si>
    <t>HOLESTEROL</t>
  </si>
  <si>
    <t>NATRIJUM</t>
  </si>
  <si>
    <t>UGLJENI HIDRATI</t>
  </si>
  <si>
    <t>PROTEIN</t>
  </si>
  <si>
    <t>ŠEĆER</t>
  </si>
  <si>
    <t>VLAKNA</t>
  </si>
  <si>
    <t>Imperijalne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</si>
</sst>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76" formatCode="h:mm:ss;@"/>
    <numFmt numFmtId="177" formatCode="h:mm:ss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7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/>
    </xf>
    <xf numFmtId="0" fontId="15" fillId="0" borderId="0" xfId="1" applyFont="1" applyAlignment="1">
      <alignment vertical="center"/>
    </xf>
    <xf numFmtId="176" fontId="0" fillId="0" borderId="0" xfId="0" applyNumberFormat="1">
      <alignment vertical="center" wrapText="1"/>
    </xf>
    <xf numFmtId="176" fontId="0" fillId="0" borderId="0" xfId="0" applyNumberFormat="1" applyFont="1">
      <alignment vertical="center" wrapText="1"/>
    </xf>
    <xf numFmtId="0" fontId="14" fillId="0" borderId="0" xfId="0" applyNumberFormat="1" applyFont="1" applyAlignment="1">
      <alignment horizontal="left" vertical="center" indent="13"/>
    </xf>
    <xf numFmtId="0" fontId="3" fillId="2" borderId="0" xfId="0" applyNumberFormat="1" applyFont="1" applyFill="1">
      <alignment vertical="center" wrapText="1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 indent="1"/>
    </xf>
    <xf numFmtId="177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10" builtinId="10" customBuiltin="1"/>
    <cellStyle name="Ćelija za proveru" xfId="20" builtinId="23" customBuiltin="1"/>
    <cellStyle name="Dobro" xfId="13" builtinId="26" customBuiltin="1"/>
    <cellStyle name="Izlaz" xfId="17" builtinId="21" customBuiltin="1"/>
    <cellStyle name="Izračunavanje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9" builtinId="18" customBuiltin="1"/>
    <cellStyle name="Naslov 4" xfId="12" builtinId="19" customBuiltin="1"/>
    <cellStyle name="Neutralno" xfId="15" builtinId="28" customBuiltin="1"/>
    <cellStyle name="Normalan" xfId="0" builtinId="0" customBuiltin="1"/>
    <cellStyle name="Povezana ćelija" xfId="19" builtinId="24" customBuiltin="1"/>
    <cellStyle name="Procenat" xfId="8" builtinId="5" customBuiltin="1"/>
    <cellStyle name="Tekst objašnjenja" xfId="11" builtinId="53" customBuiltin="1"/>
    <cellStyle name="Tekst upozorenja" xfId="21" builtinId="11" customBuiltin="1"/>
    <cellStyle name="Ukupno" xfId="22" builtinId="25" customBuiltin="1"/>
    <cellStyle name="Unos" xfId="16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60"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71" formatCode="m/d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7" formatCode="h:mm:ss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6" formatCode="h:mm:ss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/m/yyyy"/>
      <alignment horizontal="right" vertical="center" textRotation="0" wrapText="1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charset val="238"/>
        <scheme val="minor"/>
      </font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8" formatCode="0.0"/>
    </dxf>
    <dxf>
      <numFmt numFmtId="168" formatCode="0.0"/>
    </dxf>
    <dxf>
      <numFmt numFmtId="176" formatCode="h:mm:ss;@"/>
    </dxf>
    <dxf>
      <numFmt numFmtId="19" formatCode="d/m/yyyy"/>
    </dxf>
    <dxf>
      <numFmt numFmtId="168" formatCode="0.0"/>
    </dxf>
    <dxf>
      <numFmt numFmtId="168" formatCode="0.0"/>
    </dxf>
    <dxf>
      <numFmt numFmtId="176" formatCode="h:mm:ss;@"/>
    </dxf>
    <dxf>
      <numFmt numFmtId="19" formatCode="d/m/yyyy"/>
    </dxf>
    <dxf>
      <numFmt numFmtId="168" formatCode="0.0"/>
    </dxf>
    <dxf>
      <numFmt numFmtId="176" formatCode="h:mm:ss;@"/>
    </dxf>
    <dxf>
      <numFmt numFmtId="19" formatCode="d/m/yyyy"/>
    </dxf>
    <dxf>
      <numFmt numFmtId="176" formatCode="h:mm:ss;@"/>
    </dxf>
    <dxf>
      <numFmt numFmtId="168" formatCode="0.0"/>
    </dxf>
    <dxf>
      <numFmt numFmtId="168" formatCode="0.0"/>
    </dxf>
    <dxf>
      <numFmt numFmtId="168" formatCode="0.0"/>
    </dxf>
    <dxf>
      <numFmt numFmtId="19" formatCode="d/m/yyyy"/>
    </dxf>
    <dxf>
      <numFmt numFmtId="168" formatCode="0.0"/>
    </dxf>
    <dxf>
      <numFmt numFmtId="168" formatCode="0.0"/>
    </dxf>
    <dxf>
      <numFmt numFmtId="176" formatCode="h:mm:ss;@"/>
    </dxf>
    <dxf>
      <numFmt numFmtId="19" formatCode="d/m/yyyy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itnes plan" pivot="0" count="2" xr9:uid="{00000000-0011-0000-FFFF-FFFF00000000}">
      <tableStyleElement type="wholeTable" dxfId="59"/>
      <tableStyleElement type="headerRow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'Težina Praćenje'!$B$13</c:f>
              <c:strCache>
                <c:ptCount val="1"/>
                <c:pt idx="0">
                  <c:v>Struk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'Struk Praćenje'!$D$5:$D$8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'Težina Praćenje'!$B$14</c:f>
              <c:strCache>
                <c:ptCount val="1"/>
                <c:pt idx="0">
                  <c:v>Biceps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'Biceps Praćenje'!$D$5:$D$9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'Težina Praćenje'!$B$15</c:f>
              <c:strCache>
                <c:ptCount val="1"/>
                <c:pt idx="0">
                  <c:v>Kukovi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'Kukovi Praćenje'!$D$5:$D$7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'Težina Praćenje'!$B$16</c:f>
              <c:strCache>
                <c:ptCount val="1"/>
                <c:pt idx="0">
                  <c:v>Butina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'Butina Praćenje'!$D$5:$D$11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'Težina Praćenje'!$B$12</c:f>
              <c:strCache>
                <c:ptCount val="1"/>
                <c:pt idx="0">
                  <c:v>Težina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'Težina Praćenje'!$D$20:$D$25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18</xdr:col>
      <xdr:colOff>66675</xdr:colOff>
      <xdr:row>8</xdr:row>
      <xdr:rowOff>238125</xdr:rowOff>
    </xdr:to>
    <xdr:graphicFrame macro="">
      <xdr:nvGraphicFramePr>
        <xdr:cNvPr id="2" name="VeličinaTela" descr="Linijski grafikon za praćenje toka za svaku početnu meru, uključujući obim kukova, pojasa, butina i bicepsa nalazi se u ovoj ćeliji.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18</xdr:col>
      <xdr:colOff>142875</xdr:colOff>
      <xdr:row>16</xdr:row>
      <xdr:rowOff>209550</xdr:rowOff>
    </xdr:to>
    <xdr:graphicFrame macro="">
      <xdr:nvGraphicFramePr>
        <xdr:cNvPr id="3" name="Telesna težina" descr="Oblasni grafikon za praćenje toka mršavljenja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1228725</xdr:colOff>
      <xdr:row>0</xdr:row>
      <xdr:rowOff>133350</xdr:rowOff>
    </xdr:from>
    <xdr:to>
      <xdr:col>18</xdr:col>
      <xdr:colOff>2667</xdr:colOff>
      <xdr:row>0</xdr:row>
      <xdr:rowOff>712834</xdr:rowOff>
    </xdr:to>
    <xdr:pic>
      <xdr:nvPicPr>
        <xdr:cNvPr id="4" name="Slika 3" descr="Silueta osobe u različitim pozicijama za vežbanje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Slika 3" descr="Silueta osobe u različitim pozicijama za vežbanje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Slika 3" descr="Silueta osobe u različitim pozicijama za vežbanje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Slika 3" descr="Silueta osobe u različitim pozicijama za vežbanje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Slika 3" descr="Silueta osobe u različitim pozicijama za vežbanje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7</xdr:col>
      <xdr:colOff>1933575</xdr:colOff>
      <xdr:row>0</xdr:row>
      <xdr:rowOff>712834</xdr:rowOff>
    </xdr:to>
    <xdr:pic>
      <xdr:nvPicPr>
        <xdr:cNvPr id="3" name="Slika 2" descr="Silueta osobe u različitim pozicijama za vežbanj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10</xdr:col>
      <xdr:colOff>355092</xdr:colOff>
      <xdr:row>0</xdr:row>
      <xdr:rowOff>712834</xdr:rowOff>
    </xdr:to>
    <xdr:pic>
      <xdr:nvPicPr>
        <xdr:cNvPr id="3" name="Slika 2" descr="Silueta osobe u različitim pozicijama za vežbanj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PraćenjeTelesneTežine" displayName="PraćenjeTelesneTežine" ref="B19:D25">
  <autoFilter ref="B19:D25" xr:uid="{00000000-0009-0000-0100-00001D000000}"/>
  <tableColumns count="3">
    <tableColumn id="1" xr3:uid="{00000000-0010-0000-0000-000001000000}" name="Datum" totalsRowLabel="Zbir" dataDxfId="50">
      <calculatedColumnFormula>TODAY()+30+ROW()</calculatedColumnFormula>
    </tableColumn>
    <tableColumn id="3" xr3:uid="{00000000-0010-0000-0000-000003000000}" name="Vreme" dataDxfId="49"/>
    <tableColumn id="2" xr3:uid="{00000000-0010-0000-0000-000002000000}" name="Telesna težina" totalsRowFunction="sum" dataDxfId="48" totalsRowDxfId="47"/>
  </tableColumns>
  <tableStyleInfo name="Fitnes plan" showFirstColumn="0" showLastColumn="0" showRowStripes="1" showColumnStripes="0"/>
  <extLst>
    <ext xmlns:x14="http://schemas.microsoft.com/office/spreadsheetml/2009/9/main" uri="{504A1905-F514-4f6f-8877-14C23A59335A}">
      <x14:table altTextSummary="Unesite datum, vreme i telesnu težinu u ovoj tabel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PraćenjeŠirineStruka" displayName="PraćenjeŠirineStruka" ref="B4:D8">
  <autoFilter ref="B4:D8" xr:uid="{00000000-0009-0000-0100-000021000000}"/>
  <tableColumns count="3">
    <tableColumn id="1" xr3:uid="{00000000-0010-0000-0100-000001000000}" name="Datum" totalsRowLabel="Zbir" dataDxfId="46">
      <calculatedColumnFormula>TODAY()+30+ROW()</calculatedColumnFormula>
    </tableColumn>
    <tableColumn id="3" xr3:uid="{00000000-0010-0000-0100-000003000000}" name="Vreme" dataDxfId="42"/>
    <tableColumn id="2" xr3:uid="{00000000-0010-0000-0100-000002000000}" name="Veličina" totalsRowFunction="sum" dataDxfId="45" totalsRowDxfId="44"/>
  </tableColumns>
  <tableStyleInfo name="Fitnes plan" showFirstColumn="0" showLastColumn="0" showRowStripes="1" showColumnStripes="0"/>
  <extLst>
    <ext xmlns:x14="http://schemas.microsoft.com/office/spreadsheetml/2009/9/main" uri="{504A1905-F514-4f6f-8877-14C23A59335A}">
      <x14:table altTextSummary="Unesite datum, vreme i širinu u ovoj tabel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PraćenjeVeličineBicepsa" displayName="PraćenjeVeličineBicepsa" ref="B4:D9">
  <autoFilter ref="B4:D9" xr:uid="{00000000-0009-0000-0100-000028000000}"/>
  <tableColumns count="3">
    <tableColumn id="1" xr3:uid="{00000000-0010-0000-0200-000001000000}" name="Datum" totalsRowLabel="Zbir" dataDxfId="41">
      <calculatedColumnFormula>TODAY()+30+ROW()</calculatedColumnFormula>
    </tableColumn>
    <tableColumn id="3" xr3:uid="{00000000-0010-0000-0200-000003000000}" name="Vreme" dataDxfId="40"/>
    <tableColumn id="2" xr3:uid="{00000000-0010-0000-0200-000002000000}" name="Veličina" totalsRowFunction="sum" dataDxfId="39" totalsRowDxfId="43"/>
  </tableColumns>
  <tableStyleInfo name="Fitnes plan" showFirstColumn="0" showLastColumn="0" showRowStripes="1" showColumnStripes="0"/>
  <extLst>
    <ext xmlns:x14="http://schemas.microsoft.com/office/spreadsheetml/2009/9/main" uri="{504A1905-F514-4f6f-8877-14C23A59335A}">
      <x14:table altTextSummary="Unesite datum, vreme i veličinu u ovoj tabel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PraćenjeŠirineKukova" displayName="PraćenjeŠirineKukova" ref="B4:D7">
  <autoFilter ref="B4:D7" xr:uid="{00000000-0009-0000-0100-00001A000000}"/>
  <tableColumns count="3">
    <tableColumn id="1" xr3:uid="{00000000-0010-0000-0300-000001000000}" name="Datum" totalsRowLabel="Zbir" dataDxfId="38">
      <calculatedColumnFormula>TODAY()+30+ROW()</calculatedColumnFormula>
    </tableColumn>
    <tableColumn id="3" xr3:uid="{00000000-0010-0000-0300-000003000000}" name="Vreme" dataDxfId="37"/>
    <tableColumn id="2" xr3:uid="{00000000-0010-0000-0300-000002000000}" name="Veličina" totalsRowFunction="sum" dataDxfId="36" totalsRowDxfId="35"/>
  </tableColumns>
  <tableStyleInfo name="Fitnes plan" showFirstColumn="0" showLastColumn="0" showRowStripes="1" showColumnStripes="0"/>
  <extLst>
    <ext xmlns:x14="http://schemas.microsoft.com/office/spreadsheetml/2009/9/main" uri="{504A1905-F514-4f6f-8877-14C23A59335A}">
      <x14:table altTextSummary="Unesite datum, vreme i širinu u ovoj tabel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PraćenjeŠirineButina" displayName="PraćenjeŠirineButina" ref="B4:D11">
  <autoFilter ref="B4:D11" xr:uid="{00000000-0009-0000-0100-000016000000}"/>
  <tableColumns count="3">
    <tableColumn id="1" xr3:uid="{00000000-0010-0000-0400-000001000000}" name="Datum" totalsRowLabel="Zbir" dataDxfId="34">
      <calculatedColumnFormula>TODAY()+30+ROW()</calculatedColumnFormula>
    </tableColumn>
    <tableColumn id="3" xr3:uid="{00000000-0010-0000-0400-000003000000}" name="Vreme" dataDxfId="33"/>
    <tableColumn id="2" xr3:uid="{00000000-0010-0000-0400-000002000000}" name="Veličina" totalsRowFunction="sum" dataDxfId="32" totalsRowDxfId="31"/>
  </tableColumns>
  <tableStyleInfo name="Fitnes plan" showFirstColumn="0" showLastColumn="0" showRowStripes="1" showColumnStripes="0"/>
  <extLst>
    <ext xmlns:x14="http://schemas.microsoft.com/office/spreadsheetml/2009/9/main" uri="{504A1905-F514-4f6f-8877-14C23A59335A}">
      <x14:table altTextSummary="Unesite datum, vreme i širinu u ovoj tabel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EvidencijaAktivnosti" displayName="EvidencijaAktivnosti" ref="B10:H15" dataDxfId="19">
  <autoFilter ref="B10:H15" xr:uid="{00000000-0009-0000-0100-000007000000}"/>
  <tableColumns count="7">
    <tableColumn id="1" xr3:uid="{00000000-0010-0000-0500-000001000000}" name="DATUM" totalsRowLabel="ZBIR" dataDxfId="26" totalsRowDxfId="27" dataCellStyle="Normalan"/>
    <tableColumn id="2" xr3:uid="{00000000-0010-0000-0500-000002000000}" name="AKTIVNOST" dataDxfId="25" dataCellStyle="Normalan"/>
    <tableColumn id="9" xr3:uid="{00000000-0010-0000-0500-000009000000}" name="VREME POČETKA" dataDxfId="24" totalsRowDxfId="28" dataCellStyle="Normalan"/>
    <tableColumn id="10" xr3:uid="{00000000-0010-0000-0500-00000A000000}" name="TRAJANJE" dataDxfId="23" totalsRowDxfId="29" dataCellStyle="Normalan"/>
    <tableColumn id="3" xr3:uid="{00000000-0010-0000-0500-000003000000}" name="UDALJENOST" totalsRowFunction="sum" dataDxfId="22" dataCellStyle="Normalan"/>
    <tableColumn id="5" xr3:uid="{00000000-0010-0000-0500-000005000000}" name="KALORIJE" totalsRowFunction="sum" dataDxfId="21" totalsRowDxfId="30" dataCellStyle="Normalan"/>
    <tableColumn id="7" xr3:uid="{00000000-0010-0000-0500-000007000000}" name="NAPOMENA" totalsRowFunction="count" dataDxfId="20" dataCellStyle="Normalan"/>
  </tableColumns>
  <tableStyleInfo name="Fitnes plan" showFirstColumn="0" showLastColumn="0" showRowStripes="1" showColumnStripes="0"/>
  <extLst>
    <ext xmlns:x14="http://schemas.microsoft.com/office/spreadsheetml/2009/9/main" uri="{504A1905-F514-4f6f-8877-14C23A59335A}">
      <x14:table altTextSummary="Unesite datum, vreme početka, trajanje, udaljenost, kalorije i beleške i izaberite aktivnost u ovoj tabeli_x000d__x000a_Slika: silueta osobe u različitim pozicijama za vežbanj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EvidencijaHrane" displayName="EvidencijaHrane" ref="B7:L18">
  <autoFilter ref="B7:L18" xr:uid="{00000000-0009-0000-0100-000008000000}"/>
  <tableColumns count="11">
    <tableColumn id="4" xr3:uid="{00000000-0010-0000-0600-000004000000}" name="DATUM" totalsRowLabel="UkupneVrednosti" dataDxfId="18"/>
    <tableColumn id="1" xr3:uid="{00000000-0010-0000-0600-000001000000}" name="OBROK" dataDxfId="17"/>
    <tableColumn id="2" xr3:uid="{00000000-0010-0000-0600-000002000000}" name="HRANA" dataDxfId="15"/>
    <tableColumn id="3" xr3:uid="{00000000-0010-0000-0600-000003000000}" name="KALORIJE" totalsRowFunction="sum" dataDxfId="16" totalsRowDxfId="7"/>
    <tableColumn id="5" xr3:uid="{00000000-0010-0000-0600-000005000000}" name="MAST" totalsRowFunction="sum" dataDxfId="57" totalsRowDxfId="8"/>
    <tableColumn id="6" xr3:uid="{00000000-0010-0000-0600-000006000000}" name="HOLESTEROL" totalsRowFunction="sum" dataDxfId="56" totalsRowDxfId="9"/>
    <tableColumn id="7" xr3:uid="{00000000-0010-0000-0600-000007000000}" name="NATRIJUM" totalsRowFunction="sum" dataDxfId="55" totalsRowDxfId="10"/>
    <tableColumn id="8" xr3:uid="{00000000-0010-0000-0600-000008000000}" name="UGLJENI HIDRATI" totalsRowFunction="sum" dataDxfId="54" totalsRowDxfId="11"/>
    <tableColumn id="9" xr3:uid="{00000000-0010-0000-0600-000009000000}" name="PROTEIN" totalsRowFunction="sum" dataDxfId="53" totalsRowDxfId="12"/>
    <tableColumn id="12" xr3:uid="{00000000-0010-0000-0600-00000C000000}" name="ŠEĆER" totalsRowFunction="sum" dataDxfId="52" totalsRowDxfId="13"/>
    <tableColumn id="13" xr3:uid="{00000000-0010-0000-0600-00000D000000}" name="VLAKNA" totalsRowFunction="sum" dataDxfId="51" totalsRowDxfId="14"/>
  </tableColumns>
  <tableStyleInfo name="Fitnes plan" showFirstColumn="0" showLastColumn="0" showRowStripes="1" showColumnStripes="0"/>
  <extLst>
    <ext xmlns:x14="http://schemas.microsoft.com/office/spreadsheetml/2009/9/main" uri="{504A1905-F514-4f6f-8877-14C23A59335A}">
      <x14:table altTextSummary=" Unesite datum, tip obroka i stavke hrane u ovu tabelu. Prilagodite zaglavlja tabele da biste pratili određene potrebe ishrane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6.140625" style="6" customWidth="1"/>
    <col min="5" max="5" width="22.140625" style="6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39" t="s">
        <v>0</v>
      </c>
      <c r="C1" s="39"/>
      <c r="D1" s="39"/>
      <c r="E1" s="39"/>
      <c r="F1" s="37" t="s">
        <v>22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21" customHeight="1" x14ac:dyDescent="0.25">
      <c r="B2" s="39"/>
      <c r="C2" s="39"/>
      <c r="D2" s="39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30.75" customHeight="1" x14ac:dyDescent="0.25">
      <c r="B3" s="40" t="s">
        <v>1</v>
      </c>
      <c r="C3" s="40"/>
      <c r="D3" s="40"/>
      <c r="E3" s="36" t="str">
        <f>"VELIČINA TELA "&amp;IF(MernaJedinica="Imperijalne","(inči)","(cm)")</f>
        <v>VELIČINA TELA (inči)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ht="22.5" customHeight="1" x14ac:dyDescent="0.25">
      <c r="B4" s="17" t="s">
        <v>2</v>
      </c>
      <c r="C4" s="14" t="s">
        <v>15</v>
      </c>
      <c r="D4" s="11"/>
      <c r="E4" s="37" t="s">
        <v>20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21.75" customHeight="1" x14ac:dyDescent="0.25">
      <c r="B5" s="17" t="s">
        <v>3</v>
      </c>
      <c r="C5" s="14">
        <v>35</v>
      </c>
      <c r="D5" s="11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ht="21.75" customHeight="1" x14ac:dyDescent="0.25">
      <c r="B6" s="17" t="s">
        <v>4</v>
      </c>
      <c r="C6" s="14">
        <v>64</v>
      </c>
      <c r="D6" s="11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2:19" ht="21.75" customHeight="1" x14ac:dyDescent="0.25">
      <c r="B7" s="17" t="s">
        <v>5</v>
      </c>
      <c r="C7" s="15" t="s">
        <v>72</v>
      </c>
      <c r="D7" s="11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2:19" ht="21.75" customHeight="1" x14ac:dyDescent="0.25">
      <c r="B8" s="17" t="s">
        <v>6</v>
      </c>
      <c r="C8" s="16">
        <f>IF(SveDovršeno,BMI,"")</f>
        <v>26.602783203125</v>
      </c>
      <c r="D8" s="1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25.5" customHeight="1" x14ac:dyDescent="0.25">
      <c r="B9" s="41" t="str">
        <f>IF(SveDovršeno,"","Unesite visinu i trenutnu težinu da biste izračunali BMI")</f>
        <v/>
      </c>
      <c r="C9" s="41"/>
      <c r="D9" s="41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30.75" customHeight="1" x14ac:dyDescent="0.25">
      <c r="B10" s="40" t="s">
        <v>7</v>
      </c>
      <c r="C10" s="40"/>
      <c r="D10" s="40"/>
      <c r="E10" s="36" t="str">
        <f>"TELESNA TEŽINA " &amp;IF(MernaJedinica="Imperijalne","(kg)","(kg)")</f>
        <v>TELESNA TEŽINA (kg)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2:19" ht="21.75" customHeight="1" x14ac:dyDescent="0.25">
      <c r="B11" s="18" t="s">
        <v>8</v>
      </c>
      <c r="C11" s="9" t="s">
        <v>16</v>
      </c>
      <c r="D11" s="9" t="s">
        <v>18</v>
      </c>
      <c r="E11" s="37" t="s">
        <v>21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2:19" ht="21.75" customHeight="1" x14ac:dyDescent="0.25">
      <c r="B14" s="17" t="s">
        <v>11</v>
      </c>
      <c r="C14" s="1">
        <v>13.5</v>
      </c>
      <c r="D14" s="1">
        <v>14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2:19" ht="21.75" customHeight="1" x14ac:dyDescent="0.25">
      <c r="B15" s="17" t="s">
        <v>12</v>
      </c>
      <c r="C15" s="1">
        <v>45</v>
      </c>
      <c r="D15" s="1">
        <v>38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2:19" ht="21.75" customHeight="1" x14ac:dyDescent="0.25">
      <c r="B16" s="17" t="s">
        <v>13</v>
      </c>
      <c r="C16" s="1">
        <v>22</v>
      </c>
      <c r="D16" s="1">
        <v>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2:19" ht="21.2" customHeight="1" x14ac:dyDescent="0.25">
      <c r="B17" s="41"/>
      <c r="C17" s="41"/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 ht="18" customHeight="1" x14ac:dyDescent="0.3">
      <c r="B18" s="38" t="str">
        <f>UPPER(CONCATENATE(OznakaTežine, " Praćenje"))</f>
        <v>TEŽINA PRAĆENJE</v>
      </c>
      <c r="C18" s="38"/>
      <c r="D18" s="38"/>
    </row>
    <row r="19" spans="2:19" ht="18" customHeight="1" x14ac:dyDescent="0.25">
      <c r="B19" s="6" t="s">
        <v>14</v>
      </c>
      <c r="C19" s="6" t="s">
        <v>17</v>
      </c>
      <c r="D19" s="6" t="s">
        <v>19</v>
      </c>
    </row>
    <row r="20" spans="2:19" ht="18" customHeight="1" x14ac:dyDescent="0.25">
      <c r="B20" s="7">
        <f t="shared" ref="B20:B25" ca="1" si="0">TODAY()+30+ROW()</f>
        <v>43659</v>
      </c>
      <c r="C20" s="46">
        <v>0.33333333333333331</v>
      </c>
      <c r="D20" s="8">
        <v>155</v>
      </c>
    </row>
    <row r="21" spans="2:19" ht="18" customHeight="1" x14ac:dyDescent="0.25">
      <c r="B21" s="7">
        <f t="shared" ca="1" si="0"/>
        <v>43660</v>
      </c>
      <c r="C21" s="46">
        <v>0.58333333333333337</v>
      </c>
      <c r="D21" s="8">
        <v>154.5</v>
      </c>
    </row>
    <row r="22" spans="2:19" ht="18" customHeight="1" x14ac:dyDescent="0.25">
      <c r="B22" s="7">
        <f t="shared" ca="1" si="0"/>
        <v>43661</v>
      </c>
      <c r="C22" s="46">
        <v>0.34375</v>
      </c>
      <c r="D22" s="8">
        <v>154.19999999999999</v>
      </c>
    </row>
    <row r="23" spans="2:19" ht="18" customHeight="1" x14ac:dyDescent="0.25">
      <c r="B23" s="7">
        <f t="shared" ca="1" si="0"/>
        <v>43662</v>
      </c>
      <c r="C23" s="46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43663</v>
      </c>
      <c r="C24" s="46">
        <v>0.33333333333333331</v>
      </c>
      <c r="D24" s="8">
        <v>154.5</v>
      </c>
    </row>
    <row r="25" spans="2:19" ht="18" customHeight="1" x14ac:dyDescent="0.25">
      <c r="B25" s="7">
        <f t="shared" ca="1" si="0"/>
        <v>43664</v>
      </c>
      <c r="C25" s="46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6" priority="6">
      <formula>$D20=CiljTežina</formula>
    </cfRule>
  </conditionalFormatting>
  <conditionalFormatting sqref="C8">
    <cfRule type="expression" dxfId="5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"Težina"</formula1>
    </dataValidation>
    <dataValidation type="list" errorStyle="warning" allowBlank="1" showInputMessage="1" showErrorMessage="1" error="Izaberite tip merne jedinice sa liste. Izaberite stavku OTKAŽI, pritisnite kombinaciju tastera ALT+STRELICA NADOLE za opcije, a zatim tastere STRELICA NADOLE i ENTER da biste napravili izbor" prompt="Izaberite tip merne jedinice u ovoj ćeliji. Pritisnite kombinaciju tastera ALT+STRELICA NADOLE za opcije, a zatim tastere STRELICA NADOLE i ENTER da biste napravili izbor" sqref="C7" xr:uid="{00000000-0002-0000-0000-000001000000}">
      <formula1>"Imperijalne,Metričke"</formula1>
    </dataValidation>
    <dataValidation type="list" errorStyle="warning" allowBlank="1" showInputMessage="1" showErrorMessage="1" error="Izaberite pol sa liste. Izaberite stavku OTKAŽI, pritisnite kombinaciju tastera ALT+STRELICA NADOLE za opcije, a zatim tastere STRELICA NADOLE i ENTER da biste napravili izbor" prompt="Izaberite pol osobe u ovoj ćeliji. Pritisnite kombinaciju tastera ALT+STRELICA NADOLE za opcije, a zatim tastere STRELICA NADOLE i ENTER da biste napravili izbor" sqref="C4" xr:uid="{00000000-0002-0000-0000-000002000000}">
      <formula1>"Male,Žensko"</formula1>
    </dataValidation>
    <dataValidation allowBlank="1" showInputMessage="1" showErrorMessage="1" prompt="Napravite fitnes plan u ovoj radnoj svesci. Unesite detalje tabelu za praćenje telesne težine počevši od ćelije B19 u ovom radnom listu za „Praćenje telesne težine“. Grafikoni se nalaze u ćeliji E4 i E11" sqref="A1" xr:uid="{00000000-0002-0000-0000-000003000000}"/>
    <dataValidation allowBlank="1" showInputMessage="1" showErrorMessage="1" prompt="Naslov za ovaj radni list je u ovoj ćeliji a slika u ćeliji sa desne strane. Unesite lične podatke u ćelije od C4 do C8 i Početne mere u ćelije od C12 do D16" sqref="B1:E2" xr:uid="{00000000-0002-0000-0000-000004000000}"/>
    <dataValidation allowBlank="1" showInputMessage="1" showErrorMessage="1" prompt="Unesite lične podatke u ćelije ispod. Veličina tela se automatski izračunava u ćeliji sa desne strane" sqref="B3:D3" xr:uid="{00000000-0002-0000-0000-000005000000}"/>
    <dataValidation allowBlank="1" showInputMessage="1" showErrorMessage="1" prompt="Izaberite pol u ćeliji sa desne strane" sqref="B4" xr:uid="{00000000-0002-0000-0000-000006000000}"/>
    <dataValidation allowBlank="1" showInputMessage="1" showErrorMessage="1" prompt="Unesite starost u ćeliju sa desne strane" sqref="B5" xr:uid="{00000000-0002-0000-0000-000007000000}"/>
    <dataValidation allowBlank="1" showInputMessage="1" showErrorMessage="1" prompt="Unesite starost u ovu ćeliju" sqref="C5" xr:uid="{00000000-0002-0000-0000-000008000000}"/>
    <dataValidation allowBlank="1" showInputMessage="1" showErrorMessage="1" prompt="Visinu unesite u ćeliju sa desne strane" sqref="B6" xr:uid="{00000000-0002-0000-0000-000009000000}"/>
    <dataValidation allowBlank="1" showInputMessage="1" showErrorMessage="1" prompt="Visinu unesite u ovu ćeliju" sqref="C6" xr:uid="{00000000-0002-0000-0000-00000A000000}"/>
    <dataValidation allowBlank="1" showInputMessage="1" showErrorMessage="1" prompt="Izaberite mernu jedinicu u ćeliji sa desne strane" sqref="B7" xr:uid="{00000000-0002-0000-0000-00000B000000}"/>
    <dataValidation allowBlank="1" showInputMessage="1" showErrorMessage="1" prompt="Indeks telesne mase se automatski izračunava u ćeliji sa desne strane" sqref="B8" xr:uid="{00000000-0002-0000-0000-00000C000000}"/>
    <dataValidation allowBlank="1" showInputMessage="1" showErrorMessage="1" prompt="Indeks telesne mase se automatski izračunava u ovoj ćeliji" sqref="C8" xr:uid="{00000000-0002-0000-0000-00000D000000}"/>
    <dataValidation allowBlank="1" showInputMessage="1" showErrorMessage="1" prompt="Unesite „Početne mere“ u ćelije ispod" sqref="B10:D10" xr:uid="{00000000-0002-0000-0000-00000E000000}"/>
    <dataValidation allowBlank="1" showInputMessage="1" showErrorMessage="1" prompt="Prilagodite tip osim „Telesne težine“ u ovoj koloni ispod ovog naslova. Telesna težina se koristi za određivanje drugih podataka u ovom fitnes planu, kao što je indeks telesne mase, i ne bi je trebalo menjati." sqref="B11" xr:uid="{00000000-0002-0000-0000-00000F000000}"/>
    <dataValidation allowBlank="1" showInputMessage="1" showErrorMessage="1" prompt="Unesite „Trenutne podatke“ u ovoj koloni ispod ovog naslova za uneseni tip" sqref="C11" xr:uid="{00000000-0002-0000-0000-000010000000}"/>
    <dataValidation allowBlank="1" showInputMessage="1" showErrorMessage="1" prompt="Unesite podatke o „Cilju“ u ovoj koloni ispod ovog naslova za uneseni tip" sqref="D11" xr:uid="{00000000-0002-0000-0000-000011000000}"/>
    <dataValidation allowBlank="1" showInputMessage="1" showErrorMessage="1" prompt="Unesite detalje u tabelu u nastavku" sqref="B18:D18" xr:uid="{00000000-0002-0000-0000-000012000000}"/>
    <dataValidation allowBlank="1" showInputMessage="1" showErrorMessage="1" prompt="Unesite datum u ovu kolonu, ispod ovog naslova. Koristite filtere naslova da biste pronašli određene stavke" sqref="B19" xr:uid="{00000000-0002-0000-0000-000013000000}"/>
    <dataValidation allowBlank="1" showInputMessage="1" showErrorMessage="1" prompt="Vreme unesite u ovu kolonu ispod ovog naslova" sqref="C19" xr:uid="{00000000-0002-0000-0000-000014000000}"/>
    <dataValidation allowBlank="1" showInputMessage="1" showErrorMessage="1" prompt="Telesnu težinu unesite u ovu kolonu, ispod ovog naslova" sqref="D19" xr:uid="{00000000-0002-0000-0000-000015000000}"/>
    <dataValidation allowBlank="1" showInputMessage="1" showErrorMessage="1" prompt="Jedinica telesne težine se automatski ažurira u ovoj ćeliji. Oblasni grafikon koji prati tok mršavljenja nalazi se u ćeliji ispod" sqref="E10" xr:uid="{00000000-0002-0000-0000-000016000000}"/>
    <dataValidation allowBlank="1" showInputMessage="1" showErrorMessage="1" prompt="Merna jedinica za veličinu tela se automatski ažurira u ovoj ćeliji. Linijski grafikon za praćenje toka za svaku početnu meru, uključujući obim kukova, pojasa, bedara i bicepsa nalazi se u ćeliji ispod." sqref="E3" xr:uid="{00000000-0002-0000-0000-000017000000}"/>
  </dataValidations>
  <printOptions horizontalCentered="1"/>
  <pageMargins left="0.25" right="0.25" top="0.75" bottom="0.75" header="0.3" footer="0.3"/>
  <pageSetup paperSize="9"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6.140625" style="6" customWidth="1"/>
    <col min="5" max="5" width="22.14062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UPPER(CONCATENATE('Težina Praćenje'!Cilj1Oznaka," Praćenje"))</f>
        <v>STRUK PRAĆENJE</v>
      </c>
      <c r="C3" s="38"/>
      <c r="D3" s="38"/>
    </row>
    <row r="4" spans="2:20" ht="18" customHeight="1" x14ac:dyDescent="0.25">
      <c r="B4" s="6" t="s">
        <v>14</v>
      </c>
      <c r="C4" s="6" t="s">
        <v>17</v>
      </c>
      <c r="D4" s="6" t="s">
        <v>23</v>
      </c>
    </row>
    <row r="5" spans="2:20" ht="18" customHeight="1" x14ac:dyDescent="0.25">
      <c r="B5" s="7">
        <f ca="1">TODAY()+30+ROW()</f>
        <v>43644</v>
      </c>
      <c r="C5" s="46">
        <v>0.33333333333333331</v>
      </c>
      <c r="D5" s="8">
        <v>36</v>
      </c>
    </row>
    <row r="6" spans="2:20" ht="18" customHeight="1" x14ac:dyDescent="0.25">
      <c r="B6" s="7">
        <f ca="1">TODAY()+30+ROW()</f>
        <v>43645</v>
      </c>
      <c r="C6" s="46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43646</v>
      </c>
      <c r="C7" s="46">
        <v>0.34375</v>
      </c>
      <c r="D7" s="8">
        <v>38</v>
      </c>
    </row>
    <row r="8" spans="2:20" ht="18" customHeight="1" x14ac:dyDescent="0.25">
      <c r="B8" s="7">
        <f ca="1">TODAY()+30+ROW()</f>
        <v>43647</v>
      </c>
      <c r="C8" s="46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4" priority="5">
      <formula>$D5=Cilj1</formula>
    </cfRule>
  </conditionalFormatting>
  <dataValidations count="6">
    <dataValidation allowBlank="1" showInputMessage="1" showErrorMessage="1" prompt="Napravite alatku za praćenje širine struka u ovom radnom listu. Unesite detalje u tabeli „Praćenje širine struka“" sqref="A1" xr:uid="{00000000-0002-0000-0100-000000000000}"/>
    <dataValidation allowBlank="1" showInputMessage="1" showErrorMessage="1" prompt="Naslov ovog radnog lista nalazi se u ovoj ćeliji a slika se nalazi sa desne strane" sqref="B1:F2" xr:uid="{00000000-0002-0000-0100-000001000000}"/>
    <dataValidation allowBlank="1" showInputMessage="1" showErrorMessage="1" prompt="Unesite detalje u tabelu u nastavku" sqref="B3:D3" xr:uid="{00000000-0002-0000-0100-000002000000}"/>
    <dataValidation allowBlank="1" showInputMessage="1" showErrorMessage="1" prompt="Unesite datum u ovu kolonu, ispod ovog naslova. Koristite filtere naslova da biste pronašli određene stavke" sqref="B4" xr:uid="{00000000-0002-0000-0100-000003000000}"/>
    <dataValidation allowBlank="1" showInputMessage="1" showErrorMessage="1" prompt="Vreme unesite u ovu kolonu ispod ovog naslova" sqref="C4" xr:uid="{00000000-0002-0000-0100-000004000000}"/>
    <dataValidation allowBlank="1" showInputMessage="1" showErrorMessage="1" prompt="Unesite veličinu u ovu kolonu, ispod ovog naslova" sqref="D4" xr:uid="{00000000-0002-0000-01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6.140625" style="6" customWidth="1"/>
    <col min="5" max="5" width="22.14062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UPPER(CONCATENATE('Težina Praćenje'!Cilj2Oznaka," Praćenje"))</f>
        <v>BICEPS PRAĆENJE</v>
      </c>
      <c r="C3" s="38"/>
      <c r="D3" s="38"/>
    </row>
    <row r="4" spans="2:20" ht="18" customHeight="1" x14ac:dyDescent="0.25">
      <c r="B4" s="6" t="s">
        <v>14</v>
      </c>
      <c r="C4" s="6" t="s">
        <v>17</v>
      </c>
      <c r="D4" s="6" t="s">
        <v>23</v>
      </c>
    </row>
    <row r="5" spans="2:20" ht="18" customHeight="1" x14ac:dyDescent="0.25">
      <c r="B5" s="7">
        <f ca="1">TODAY()+30+ROW()</f>
        <v>43644</v>
      </c>
      <c r="C5" s="46">
        <v>0.33333333333333331</v>
      </c>
      <c r="D5" s="8">
        <v>13.5</v>
      </c>
    </row>
    <row r="6" spans="2:20" ht="18" customHeight="1" x14ac:dyDescent="0.25">
      <c r="B6" s="7">
        <f ca="1">TODAY()+30+ROW()</f>
        <v>43645</v>
      </c>
      <c r="C6" s="46">
        <v>0.58333333333333337</v>
      </c>
      <c r="D6" s="8">
        <v>13.5</v>
      </c>
    </row>
    <row r="7" spans="2:20" ht="18" customHeight="1" x14ac:dyDescent="0.25">
      <c r="B7" s="7">
        <f ca="1">TODAY()+30+ROW()</f>
        <v>43646</v>
      </c>
      <c r="C7" s="46">
        <v>0.34375</v>
      </c>
      <c r="D7" s="8">
        <v>13.6</v>
      </c>
    </row>
    <row r="8" spans="2:20" ht="18" customHeight="1" x14ac:dyDescent="0.25">
      <c r="B8" s="7">
        <f ca="1">TODAY()+30+ROW()</f>
        <v>43647</v>
      </c>
      <c r="C8" s="46">
        <v>0.58333333333333337</v>
      </c>
      <c r="D8" s="8">
        <v>13.8</v>
      </c>
    </row>
    <row r="9" spans="2:20" ht="18" customHeight="1" x14ac:dyDescent="0.25">
      <c r="B9" s="32">
        <f ca="1">TODAY()+30+ROW()</f>
        <v>43648</v>
      </c>
      <c r="C9" s="47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3" priority="4">
      <formula>$D5=Cilj2</formula>
    </cfRule>
  </conditionalFormatting>
  <dataValidations count="6">
    <dataValidation allowBlank="1" showInputMessage="1" showErrorMessage="1" prompt="Napravite alatku za praćenje veličine bicepsa u ovom radnom listu. Unesite detalje u tabelu „Praćenje veličine bicepsa“" sqref="A1" xr:uid="{00000000-0002-0000-0200-000000000000}"/>
    <dataValidation allowBlank="1" showInputMessage="1" showErrorMessage="1" prompt="Naslov ovog radnog lista nalazi se u ovoj ćeliji a slika se nalazi sa desne strane" sqref="B1:F2" xr:uid="{00000000-0002-0000-0200-000001000000}"/>
    <dataValidation allowBlank="1" showInputMessage="1" showErrorMessage="1" prompt="Unesite detalje u tabelu u nastavku" sqref="B3:D3" xr:uid="{00000000-0002-0000-0200-000002000000}"/>
    <dataValidation allowBlank="1" showInputMessage="1" showErrorMessage="1" prompt="Unesite datum u ovu kolonu, ispod ovog naslova. Koristite filtere naslova da biste pronašli određene stavke" sqref="B4" xr:uid="{00000000-0002-0000-0200-000003000000}"/>
    <dataValidation allowBlank="1" showInputMessage="1" showErrorMessage="1" prompt="Vreme unesite u ovu kolonu ispod ovog naslova" sqref="C4" xr:uid="{00000000-0002-0000-0200-000004000000}"/>
    <dataValidation allowBlank="1" showInputMessage="1" showErrorMessage="1" prompt="Unesite veličinu u ovu kolonu, ispod ovog naslova" sqref="D4" xr:uid="{00000000-0002-0000-02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6.140625" style="6" customWidth="1"/>
    <col min="5" max="5" width="22.14062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UPPER(CONCATENATE('Težina Praćenje'!Cilj3Oznaka," Praćenje"))</f>
        <v>KUKOVI PRAĆENJE</v>
      </c>
      <c r="C3" s="38"/>
      <c r="D3" s="38"/>
    </row>
    <row r="4" spans="2:20" ht="18" customHeight="1" x14ac:dyDescent="0.25">
      <c r="B4" s="6" t="s">
        <v>14</v>
      </c>
      <c r="C4" s="6" t="s">
        <v>17</v>
      </c>
      <c r="D4" s="6" t="s">
        <v>23</v>
      </c>
    </row>
    <row r="5" spans="2:20" ht="18" customHeight="1" x14ac:dyDescent="0.25">
      <c r="B5" s="7">
        <f ca="1">TODAY()+30+ROW()</f>
        <v>43644</v>
      </c>
      <c r="C5" s="46">
        <v>0.33333333333333331</v>
      </c>
      <c r="D5" s="8">
        <v>45</v>
      </c>
    </row>
    <row r="6" spans="2:20" ht="18" customHeight="1" x14ac:dyDescent="0.25">
      <c r="B6" s="7">
        <f ca="1">TODAY()+30+ROW()</f>
        <v>43645</v>
      </c>
      <c r="C6" s="46">
        <v>0.58333333333333337</v>
      </c>
      <c r="D6" s="8">
        <v>44.8</v>
      </c>
    </row>
    <row r="7" spans="2:20" ht="18" customHeight="1" x14ac:dyDescent="0.25">
      <c r="B7" s="7">
        <f ca="1">TODAY()+30+ROW()</f>
        <v>43646</v>
      </c>
      <c r="C7" s="46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2" priority="3">
      <formula>$D5=Cilj3</formula>
    </cfRule>
  </conditionalFormatting>
  <dataValidations count="6">
    <dataValidation allowBlank="1" showInputMessage="1" showErrorMessage="1" prompt="Napravite alatku za praćenje širine kukova u ovom radnom listu. Unesite detalje u tabelu „Praćenje širine kukova“" sqref="A1" xr:uid="{00000000-0002-0000-0300-000000000000}"/>
    <dataValidation allowBlank="1" showInputMessage="1" showErrorMessage="1" prompt="Naslov ovog radnog lista nalazi se u ovoj ćeliji a slika se nalazi sa desne strane" sqref="B1:F2" xr:uid="{00000000-0002-0000-0300-000001000000}"/>
    <dataValidation allowBlank="1" showInputMessage="1" showErrorMessage="1" prompt="Unesite detalje u tabelu u nastavku" sqref="B3:D3" xr:uid="{00000000-0002-0000-0300-000002000000}"/>
    <dataValidation allowBlank="1" showInputMessage="1" showErrorMessage="1" prompt="Unesite datum u ovu kolonu, ispod ovog naslova. Koristite filtere naslova da biste pronašli određene stavke" sqref="B4" xr:uid="{00000000-0002-0000-0300-000003000000}"/>
    <dataValidation allowBlank="1" showInputMessage="1" showErrorMessage="1" prompt="Vreme unesite u ovu kolonu ispod ovog naslova" sqref="C4" xr:uid="{00000000-0002-0000-0300-000004000000}"/>
    <dataValidation allowBlank="1" showInputMessage="1" showErrorMessage="1" prompt="Unesite veličinu u ovu kolonu, ispod ovog naslova" sqref="D4" xr:uid="{00000000-0002-0000-03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6.140625" style="6" customWidth="1"/>
    <col min="5" max="5" width="22.14062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UPPER(CONCATENATE('Težina Praćenje'!Cilj4Oznaka," Praćenje"))</f>
        <v>BUTINA PRAĆENJE</v>
      </c>
      <c r="C3" s="38"/>
      <c r="D3" s="38"/>
    </row>
    <row r="4" spans="2:20" ht="18" customHeight="1" x14ac:dyDescent="0.25">
      <c r="B4" s="6" t="s">
        <v>14</v>
      </c>
      <c r="C4" s="6" t="s">
        <v>17</v>
      </c>
      <c r="D4" s="6" t="s">
        <v>23</v>
      </c>
    </row>
    <row r="5" spans="2:20" ht="18" customHeight="1" x14ac:dyDescent="0.25">
      <c r="B5" s="7">
        <f t="shared" ref="B5:B11" ca="1" si="0">TODAY()+30+ROW()</f>
        <v>43644</v>
      </c>
      <c r="C5" s="46">
        <v>0.33333333333333331</v>
      </c>
      <c r="D5" s="8">
        <v>22</v>
      </c>
    </row>
    <row r="6" spans="2:20" ht="18" customHeight="1" x14ac:dyDescent="0.25">
      <c r="B6" s="7">
        <f t="shared" ca="1" si="0"/>
        <v>43645</v>
      </c>
      <c r="C6" s="46">
        <v>0.58333333333333337</v>
      </c>
      <c r="D6" s="8">
        <v>21</v>
      </c>
    </row>
    <row r="7" spans="2:20" ht="18" customHeight="1" x14ac:dyDescent="0.25">
      <c r="B7" s="7">
        <f t="shared" ca="1" si="0"/>
        <v>43646</v>
      </c>
      <c r="C7" s="46">
        <v>0.34375</v>
      </c>
      <c r="D7" s="8">
        <v>20.5</v>
      </c>
    </row>
    <row r="8" spans="2:20" ht="18" customHeight="1" x14ac:dyDescent="0.25">
      <c r="B8" s="7">
        <f t="shared" ca="1" si="0"/>
        <v>43647</v>
      </c>
      <c r="C8" s="46">
        <v>0.58333333333333337</v>
      </c>
      <c r="D8" s="8">
        <v>21</v>
      </c>
    </row>
    <row r="9" spans="2:20" ht="18" customHeight="1" x14ac:dyDescent="0.25">
      <c r="B9" s="7">
        <f t="shared" ca="1" si="0"/>
        <v>43648</v>
      </c>
      <c r="C9" s="46">
        <v>0.33333333333333331</v>
      </c>
      <c r="D9" s="8">
        <v>22</v>
      </c>
    </row>
    <row r="10" spans="2:20" ht="18" customHeight="1" x14ac:dyDescent="0.25">
      <c r="B10" s="7">
        <f t="shared" ca="1" si="0"/>
        <v>43649</v>
      </c>
      <c r="C10" s="46">
        <v>0.35416666666666669</v>
      </c>
      <c r="D10" s="8">
        <v>21</v>
      </c>
    </row>
    <row r="11" spans="2:20" ht="18" customHeight="1" x14ac:dyDescent="0.25">
      <c r="B11" s="7">
        <f t="shared" ca="1" si="0"/>
        <v>43650</v>
      </c>
      <c r="C11" s="46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1" priority="2">
      <formula>$D5=Cilj4</formula>
    </cfRule>
  </conditionalFormatting>
  <dataValidations count="6">
    <dataValidation allowBlank="1" showInputMessage="1" showErrorMessage="1" prompt="Napravite alatku za praćenje širine butina u ovom radnom listu. Unesite detalje u tabelu „Praćenje širine butina“" sqref="A1" xr:uid="{00000000-0002-0000-0400-000000000000}"/>
    <dataValidation allowBlank="1" showInputMessage="1" showErrorMessage="1" prompt="Naslov ovog radnog lista nalazi se u ovoj ćeliji a slika se nalazi sa desne strane" sqref="B1:F2" xr:uid="{00000000-0002-0000-0400-000001000000}"/>
    <dataValidation allowBlank="1" showInputMessage="1" showErrorMessage="1" prompt="Unesite detalje u tabelu u nastavku" sqref="B3:D3" xr:uid="{00000000-0002-0000-0400-000002000000}"/>
    <dataValidation allowBlank="1" showInputMessage="1" showErrorMessage="1" prompt="Unesite datum u ovu kolonu, ispod ovog naslova. Koristite filtere naslova da biste pronašli određene stavke" sqref="B4" xr:uid="{00000000-0002-0000-0400-000003000000}"/>
    <dataValidation allowBlank="1" showInputMessage="1" showErrorMessage="1" prompt="Vreme unesite u ovu kolonu ispod ovog naslova" sqref="C4" xr:uid="{00000000-0002-0000-0400-000004000000}"/>
    <dataValidation allowBlank="1" showInputMessage="1" showErrorMessage="1" prompt="Unesite veličinu u ovu kolonu, ispod ovog naslova" sqref="D4" xr:uid="{00000000-0002-0000-04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2" width="26.42578125" style="4" customWidth="1"/>
    <col min="3" max="3" width="32.5703125" style="4" customWidth="1"/>
    <col min="4" max="4" width="18.28515625" style="4" bestFit="1" customWidth="1"/>
    <col min="5" max="5" width="14.7109375" style="13" customWidth="1"/>
    <col min="6" max="6" width="16.140625" style="4" bestFit="1" customWidth="1"/>
    <col min="7" max="7" width="13.140625" style="4" customWidth="1"/>
    <col min="8" max="8" width="30.85546875" style="49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42" t="s">
        <v>24</v>
      </c>
      <c r="C1" s="42"/>
      <c r="D1" s="42"/>
      <c r="E1" s="37" t="s">
        <v>22</v>
      </c>
      <c r="F1" s="37"/>
      <c r="G1" s="37"/>
      <c r="H1" s="37"/>
      <c r="I1" s="37"/>
    </row>
    <row r="2" spans="1:9" customFormat="1" ht="21" customHeight="1" x14ac:dyDescent="0.25">
      <c r="A2" s="6"/>
      <c r="B2" s="42"/>
      <c r="C2" s="42"/>
      <c r="D2" s="42"/>
      <c r="E2" s="37"/>
      <c r="F2" s="37"/>
      <c r="G2" s="37"/>
      <c r="H2" s="37"/>
      <c r="I2" s="37"/>
    </row>
    <row r="3" spans="1:9" ht="30.75" customHeight="1" x14ac:dyDescent="0.25">
      <c r="A3" s="6"/>
      <c r="B3" s="26" t="s">
        <v>25</v>
      </c>
      <c r="C3" s="30" t="s">
        <v>32</v>
      </c>
      <c r="D3" s="29" t="s">
        <v>34</v>
      </c>
      <c r="F3" s="6"/>
      <c r="G3" s="6"/>
      <c r="H3" s="6"/>
    </row>
    <row r="4" spans="1:9" ht="21.75" customHeight="1" x14ac:dyDescent="0.25">
      <c r="A4" s="6"/>
      <c r="B4" s="12" t="s">
        <v>26</v>
      </c>
      <c r="C4" s="2">
        <f>SUMIF(EvidencijaAktivnosti[AKTIVNOST],Kategorija1,EvidencijaAktivnosti[UDALJENOST])</f>
        <v>11.46</v>
      </c>
      <c r="D4" s="10" t="s">
        <v>35</v>
      </c>
      <c r="F4" s="6"/>
      <c r="G4" s="6"/>
      <c r="H4" s="6"/>
    </row>
    <row r="5" spans="1:9" ht="21.75" customHeight="1" x14ac:dyDescent="0.25">
      <c r="A5" s="6"/>
      <c r="B5" s="12" t="s">
        <v>27</v>
      </c>
      <c r="C5" s="2">
        <f>SUMIF(EvidencijaAktivnosti[AKTIVNOST],Kategorija2,EvidencijaAktivnosti[UDALJENOST])</f>
        <v>0</v>
      </c>
      <c r="D5" s="10" t="s">
        <v>35</v>
      </c>
      <c r="F5" s="6"/>
      <c r="G5" s="6"/>
      <c r="H5" s="6"/>
    </row>
    <row r="6" spans="1:9" ht="21.75" customHeight="1" x14ac:dyDescent="0.25">
      <c r="A6" s="6"/>
      <c r="B6" s="12" t="s">
        <v>28</v>
      </c>
      <c r="C6" s="2">
        <f>SUMIF(EvidencijaAktivnosti[AKTIVNOST],Kategorija3,EvidencijaAktivnosti[UDALJENOST])</f>
        <v>1227</v>
      </c>
      <c r="D6" s="10" t="s">
        <v>36</v>
      </c>
      <c r="F6" s="6"/>
      <c r="G6" s="6"/>
      <c r="H6" s="6"/>
    </row>
    <row r="7" spans="1:9" ht="21.75" customHeight="1" x14ac:dyDescent="0.25">
      <c r="A7" s="6"/>
      <c r="B7" s="12" t="s">
        <v>29</v>
      </c>
      <c r="C7" s="2">
        <f>SUMIF(EvidencijaAktivnosti[AKTIVNOST],Kategorija4,EvidencijaAktivnosti[UDALJENOST])</f>
        <v>1700</v>
      </c>
      <c r="D7" s="10" t="s">
        <v>37</v>
      </c>
      <c r="F7" s="6"/>
      <c r="G7" s="6"/>
      <c r="H7" s="6"/>
    </row>
    <row r="8" spans="1:9" s="6" customFormat="1" ht="21.75" customHeight="1" x14ac:dyDescent="0.25">
      <c r="B8" s="12" t="s">
        <v>30</v>
      </c>
      <c r="C8" s="2">
        <f>SUMIF(EvidencijaAktivnosti[AKTIVNOST],Kategorija5,EvidencijaAktivnosti[UDALJENOST])</f>
        <v>4.53</v>
      </c>
      <c r="D8" s="10" t="s">
        <v>35</v>
      </c>
      <c r="E8" s="13"/>
    </row>
    <row r="9" spans="1:9" ht="18" customHeight="1" x14ac:dyDescent="0.25">
      <c r="A9" s="6"/>
      <c r="B9" s="41"/>
      <c r="C9" s="41"/>
      <c r="D9" s="41"/>
      <c r="F9" s="6"/>
      <c r="G9" s="6"/>
      <c r="H9" s="6"/>
    </row>
    <row r="10" spans="1:9" ht="18" customHeight="1" x14ac:dyDescent="0.25">
      <c r="B10" s="6" t="s">
        <v>31</v>
      </c>
      <c r="C10" s="6" t="s">
        <v>33</v>
      </c>
      <c r="D10" s="6" t="s">
        <v>38</v>
      </c>
      <c r="E10" s="12" t="s">
        <v>39</v>
      </c>
      <c r="F10" s="12" t="s">
        <v>40</v>
      </c>
      <c r="G10" s="6" t="s">
        <v>41</v>
      </c>
      <c r="H10" s="6" t="s">
        <v>42</v>
      </c>
    </row>
    <row r="11" spans="1:9" ht="18" customHeight="1" x14ac:dyDescent="0.25">
      <c r="B11" s="50">
        <f ca="1">TODAY()+30+ROW()</f>
        <v>43650</v>
      </c>
      <c r="C11" s="51" t="s">
        <v>26</v>
      </c>
      <c r="D11" s="52">
        <v>0.54166666666666663</v>
      </c>
      <c r="E11" s="53">
        <v>1.5972222222222276E-2</v>
      </c>
      <c r="F11" s="54">
        <v>3.66</v>
      </c>
      <c r="G11" s="55">
        <v>173</v>
      </c>
      <c r="H11" s="56" t="s">
        <v>43</v>
      </c>
    </row>
    <row r="12" spans="1:9" ht="18" customHeight="1" x14ac:dyDescent="0.25">
      <c r="B12" s="50">
        <f ca="1">TODAY()+30+ROW()</f>
        <v>43651</v>
      </c>
      <c r="C12" s="51" t="s">
        <v>26</v>
      </c>
      <c r="D12" s="52">
        <v>0.6875</v>
      </c>
      <c r="E12" s="53">
        <v>6.25E-2</v>
      </c>
      <c r="F12" s="54">
        <v>7.8</v>
      </c>
      <c r="G12" s="55">
        <v>344</v>
      </c>
      <c r="H12" s="56"/>
    </row>
    <row r="13" spans="1:9" ht="18" customHeight="1" x14ac:dyDescent="0.25">
      <c r="B13" s="50">
        <f ca="1">TODAY()+30+ROW()</f>
        <v>43652</v>
      </c>
      <c r="C13" s="51" t="s">
        <v>29</v>
      </c>
      <c r="D13" s="52">
        <v>0.41666666666666669</v>
      </c>
      <c r="E13" s="53">
        <v>2.0833333333333332E-2</v>
      </c>
      <c r="F13" s="54">
        <v>1700</v>
      </c>
      <c r="G13" s="55">
        <v>237</v>
      </c>
      <c r="H13" s="56"/>
    </row>
    <row r="14" spans="1:9" ht="18" customHeight="1" x14ac:dyDescent="0.25">
      <c r="B14" s="50">
        <f ca="1">TODAY()+30+ROW()</f>
        <v>43653</v>
      </c>
      <c r="C14" s="51" t="s">
        <v>28</v>
      </c>
      <c r="D14" s="52">
        <v>0.5625</v>
      </c>
      <c r="E14" s="53">
        <v>2.4305555555555556E-2</v>
      </c>
      <c r="F14" s="54">
        <v>1227</v>
      </c>
      <c r="G14" s="55">
        <v>150</v>
      </c>
      <c r="H14" s="56"/>
    </row>
    <row r="15" spans="1:9" ht="18" customHeight="1" x14ac:dyDescent="0.25">
      <c r="B15" s="50">
        <f ca="1">TODAY()+30+ROW()</f>
        <v>43654</v>
      </c>
      <c r="C15" s="51" t="s">
        <v>30</v>
      </c>
      <c r="D15" s="52">
        <v>0.59652777777777777</v>
      </c>
      <c r="E15" s="53">
        <v>2.0833333333333332E-2</v>
      </c>
      <c r="F15" s="54">
        <v>4.53</v>
      </c>
      <c r="G15" s="55">
        <v>115</v>
      </c>
      <c r="H15" s="56"/>
    </row>
    <row r="16" spans="1:9" ht="18" customHeight="1" x14ac:dyDescent="0.25">
      <c r="E16" s="4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Izaberite merne jedinice tip sa liste. Izaberite stavku OTKAŽI, pritisnite kombinaciju tastera ALT+STRELICA NADOLE za opcije, a zatim tastere STRELICA NADOLE i ENTER da biste napravili izbor" sqref="D4:D8" xr:uid="{00000000-0002-0000-0500-000000000000}">
      <formula1>"Milje,Kilometri,Koraci,Krugovi,Jardi,Metri,Ponavljanja"</formula1>
    </dataValidation>
    <dataValidation type="list" errorStyle="warning" allowBlank="1" showErrorMessage="1" error="Izaberite aktivnost sa liste. Izaberite stavku „OTKAŽI“, pritisnite kombinaciju tastera ALT+STRELICA NADOLE da biste dobili opcije, a zatim tastere STRELICA NADOLE i ENTER da biste izvršili izbor" sqref="C11:C15" xr:uid="{00000000-0002-0000-0500-000001000000}">
      <formula1>$B$4:$B$8</formula1>
    </dataValidation>
    <dataValidation allowBlank="1" showInputMessage="1" showErrorMessage="1" prompt="Napravite evidenciju aktivnosti u ovom radnom listu. Unesite detalje u tabelu za evidenciju aktivnosti u ćeliji B10. Ukupna aktivnost se automatski izračunava u ćelijama C4 do C8" sqref="A1" xr:uid="{00000000-0002-0000-0500-000002000000}"/>
    <dataValidation allowBlank="1" showInputMessage="1" showErrorMessage="1" prompt="Naslov za ovaj radni list je u ovoj ćeliji a slika u ćeliji sa desne strane. Aktivnosti i njihove ukupne vrednosti se nalaze u opsegu ćelija od B4 do D8" sqref="B1:D2" xr:uid="{00000000-0002-0000-0500-000003000000}"/>
    <dataValidation allowBlank="1" showInputMessage="1" showErrorMessage="1" prompt="Prilagodite aktivnosti u ovoj koloni, ispod ovog naslova" sqref="B3" xr:uid="{00000000-0002-0000-0500-000004000000}"/>
    <dataValidation allowBlank="1" showInputMessage="1" showErrorMessage="1" prompt="Ukupna vrednost se automatski izračunava u ovoj koloni, ispod ovog naslova" sqref="C3" xr:uid="{00000000-0002-0000-0500-000005000000}"/>
    <dataValidation allowBlank="1" showInputMessage="1" showErrorMessage="1" prompt="Izaberite mernu jedinicu u ovoj koloni, ispod ovog naslova. Pritisnite kombinaciju tastera ALT+STRELICA NADOLE za opcije, a zatim tastere STRELICA NADOLE i ENTER da biste napravili izbor" sqref="D3" xr:uid="{00000000-0002-0000-0500-000006000000}"/>
    <dataValidation allowBlank="1" showInputMessage="1" showErrorMessage="1" prompt="Unesite datum u ovu kolonu, ispod ovog naslova. Koristite filtere naslova da biste pronašli određene stavke" sqref="B10" xr:uid="{00000000-0002-0000-0500-000007000000}"/>
    <dataValidation allowBlank="1" showInputMessage="1" showErrorMessage="1" prompt="Izaberite aktivnost u ovoj koloni, ispod ovog naslova. Pritisnite kombinaciju tastera ALT+STRELICA NADOLE za opcije, a zatim tastere STRELICA NADOLE i ENTER da biste napravili izbor" sqref="C10" xr:uid="{00000000-0002-0000-0500-000008000000}"/>
    <dataValidation allowBlank="1" showInputMessage="1" showErrorMessage="1" prompt="Unesite vreme početka u ovu kolonu, ispod ovog naslova" sqref="D10" xr:uid="{00000000-0002-0000-0500-000009000000}"/>
    <dataValidation allowBlank="1" showInputMessage="1" showErrorMessage="1" prompt="Unesite trajanje u ovu kolonu, ispod ovog naslova" sqref="E10" xr:uid="{00000000-0002-0000-0500-00000A000000}"/>
    <dataValidation allowBlank="1" showInputMessage="1" showErrorMessage="1" prompt="Unesite udaljenost u ovu kolonu, ispod ovog naslova" sqref="F10" xr:uid="{00000000-0002-0000-0500-00000B000000}"/>
    <dataValidation allowBlank="1" showInputMessage="1" showErrorMessage="1" prompt="Kalorije unesite u ovu kolonu, ispod ovog naslova" sqref="G10" xr:uid="{00000000-0002-0000-0500-00000C000000}"/>
    <dataValidation allowBlank="1" showInputMessage="1" showErrorMessage="1" prompt="U ovu kolonu, ispod ovog zaglavlja unesite beleške" sqref="H10" xr:uid="{00000000-0002-0000-0500-00000D000000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2" width="31.140625" customWidth="1"/>
    <col min="3" max="3" width="31" customWidth="1"/>
    <col min="4" max="4" width="29.85546875" customWidth="1"/>
    <col min="5" max="6" width="13.7109375" customWidth="1"/>
    <col min="7" max="7" width="17.7109375" customWidth="1"/>
    <col min="8" max="8" width="15" bestFit="1" customWidth="1"/>
    <col min="9" max="9" width="20.7109375" bestFit="1" customWidth="1"/>
    <col min="10" max="12" width="13.7109375" customWidth="1"/>
    <col min="13" max="13" width="2.7109375" customWidth="1"/>
  </cols>
  <sheetData>
    <row r="1" spans="1:12" s="27" customFormat="1" ht="57.75" customHeight="1" x14ac:dyDescent="0.25">
      <c r="A1" s="31" t="s">
        <v>44</v>
      </c>
      <c r="B1" s="44" t="s">
        <v>45</v>
      </c>
      <c r="C1" s="44"/>
      <c r="D1" s="45" t="s">
        <v>22</v>
      </c>
      <c r="E1" s="45"/>
      <c r="F1" s="45"/>
      <c r="G1" s="45"/>
      <c r="H1" s="45"/>
      <c r="I1" s="45"/>
      <c r="J1" s="45"/>
      <c r="K1" s="45"/>
      <c r="L1" s="45"/>
    </row>
    <row r="2" spans="1:12" ht="21" customHeight="1" x14ac:dyDescent="0.25">
      <c r="A2" s="6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</row>
    <row r="3" spans="1:12" s="34" customFormat="1" ht="18" customHeight="1" x14ac:dyDescent="0.25">
      <c r="B3" s="44"/>
      <c r="C3" s="44"/>
      <c r="E3" s="35" t="str">
        <f>(EvidencijaHrane[[#Headers],[KALORIJE]])</f>
        <v>KALORIJE</v>
      </c>
      <c r="F3" s="35" t="str">
        <f>(EvidencijaHrane[[#Headers],[MAST]])</f>
        <v>MAST</v>
      </c>
      <c r="G3" s="35" t="str">
        <f>(EvidencijaHrane[[#Headers],[HOLESTEROL]])</f>
        <v>HOLESTEROL</v>
      </c>
      <c r="H3" s="35" t="str">
        <f>(EvidencijaHrane[[#Headers],[NATRIJUM]])</f>
        <v>NATRIJUM</v>
      </c>
      <c r="I3" s="35" t="str">
        <f>(EvidencijaHrane[[#Headers],[UGLJENI HIDRATI]])</f>
        <v>UGLJENI HIDRATI</v>
      </c>
      <c r="J3" s="35" t="str">
        <f>(EvidencijaHrane[[#Headers],[PROTEIN]])</f>
        <v>PROTEIN</v>
      </c>
      <c r="K3" s="35" t="str">
        <f>(EvidencijaHrane[[#Headers],[ŠEĆER]])</f>
        <v>ŠEĆER</v>
      </c>
      <c r="L3" s="35" t="str">
        <f>(EvidencijaHrane[[#Headers],[VLAKNA]])</f>
        <v>VLAKNA</v>
      </c>
    </row>
    <row r="4" spans="1:12" ht="16.5" customHeight="1" x14ac:dyDescent="0.25">
      <c r="A4" s="6"/>
      <c r="B4" s="43" t="s">
        <v>46</v>
      </c>
      <c r="C4" s="43"/>
      <c r="D4" s="28" t="s">
        <v>52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43"/>
      <c r="C5" s="43"/>
      <c r="D5" s="48" t="str">
        <f>IF(E5=SUM(EvidencijaHrane[KALORIJE]),"Ukupni unos:","Filtrirani unos:")</f>
        <v>Ukupni unos:</v>
      </c>
      <c r="E5" s="24">
        <f>SUBTOTAL(109,EvidencijaHrane[KALORIJE])</f>
        <v>3090</v>
      </c>
      <c r="F5" s="25">
        <f>SUBTOTAL(109,EvidencijaHrane[MAST])</f>
        <v>74.27000000000001</v>
      </c>
      <c r="G5" s="25">
        <f>SUBTOTAL(109,EvidencijaHrane[HOLESTEROL])</f>
        <v>139.6</v>
      </c>
      <c r="H5" s="25">
        <f>SUBTOTAL(109,EvidencijaHrane[NATRIJUM])</f>
        <v>1400.7</v>
      </c>
      <c r="I5" s="25">
        <f>SUBTOTAL(109,EvidencijaHrane[UGLJENI HIDRATI])</f>
        <v>208.56</v>
      </c>
      <c r="J5" s="25">
        <f>SUBTOTAL(109,EvidencijaHrane[PROTEIN])</f>
        <v>68.81</v>
      </c>
      <c r="K5" s="25">
        <f>SUBTOTAL(109,EvidencijaHrane[ŠEĆER])</f>
        <v>84.1</v>
      </c>
      <c r="L5" s="25">
        <f>SUBTOTAL(109,EvidencijaHrane[VLAKNA])</f>
        <v>24.5</v>
      </c>
    </row>
    <row r="6" spans="1:12" ht="18" customHeight="1" x14ac:dyDescent="0.25">
      <c r="B6" s="41"/>
      <c r="C6" s="41"/>
    </row>
    <row r="7" spans="1:12" ht="18" customHeight="1" x14ac:dyDescent="0.25">
      <c r="A7" s="6"/>
      <c r="B7" s="19" t="s">
        <v>31</v>
      </c>
      <c r="C7" s="20" t="s">
        <v>47</v>
      </c>
      <c r="D7" s="20" t="s">
        <v>53</v>
      </c>
      <c r="E7" s="23" t="s">
        <v>41</v>
      </c>
      <c r="F7" s="23" t="s">
        <v>65</v>
      </c>
      <c r="G7" s="23" t="s">
        <v>66</v>
      </c>
      <c r="H7" s="23" t="s">
        <v>67</v>
      </c>
      <c r="I7" s="23" t="s">
        <v>68</v>
      </c>
      <c r="J7" s="23" t="s">
        <v>69</v>
      </c>
      <c r="K7" s="23" t="s">
        <v>70</v>
      </c>
      <c r="L7" s="23" t="s">
        <v>71</v>
      </c>
    </row>
    <row r="8" spans="1:12" ht="18" customHeight="1" x14ac:dyDescent="0.25">
      <c r="A8" s="6"/>
      <c r="B8" s="21">
        <f t="shared" ref="B8:B18" ca="1" si="0">TODAY()+30+ROW()</f>
        <v>43647</v>
      </c>
      <c r="C8" s="22" t="s">
        <v>48</v>
      </c>
      <c r="D8" s="22" t="s">
        <v>54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43648</v>
      </c>
      <c r="C9" s="22" t="s">
        <v>49</v>
      </c>
      <c r="D9" s="22" t="s">
        <v>55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43649</v>
      </c>
      <c r="C10" s="22" t="s">
        <v>50</v>
      </c>
      <c r="D10" s="22" t="s">
        <v>56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43650</v>
      </c>
      <c r="C11" s="22" t="s">
        <v>51</v>
      </c>
      <c r="D11" s="22" t="s">
        <v>57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43651</v>
      </c>
      <c r="C12" s="22" t="s">
        <v>49</v>
      </c>
      <c r="D12" s="22" t="s">
        <v>58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43652</v>
      </c>
      <c r="C13" s="22" t="s">
        <v>48</v>
      </c>
      <c r="D13" s="22" t="s">
        <v>59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43653</v>
      </c>
      <c r="C14" s="22" t="s">
        <v>49</v>
      </c>
      <c r="D14" s="22" t="s">
        <v>60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43654</v>
      </c>
      <c r="C15" s="22" t="s">
        <v>50</v>
      </c>
      <c r="D15" s="22" t="s">
        <v>61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43655</v>
      </c>
      <c r="C16" s="22" t="s">
        <v>51</v>
      </c>
      <c r="D16" s="22" t="s">
        <v>62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43656</v>
      </c>
      <c r="C17" s="22" t="s">
        <v>51</v>
      </c>
      <c r="D17" s="22" t="s">
        <v>63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43657</v>
      </c>
      <c r="C18" s="22" t="s">
        <v>49</v>
      </c>
      <c r="D18" s="22" t="s">
        <v>64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0" priority="8">
      <formula>AND($E$5&lt;&gt;SUM($E$8:$E$18),E$5&gt;E$4)</formula>
    </cfRule>
  </conditionalFormatting>
  <dataValidations count="9">
    <dataValidation allowBlank="1" showInputMessage="1" showErrorMessage="1" prompt="Kreirajte evidenciju hrane u ovom radnom listu. Unesite detalje u tabelu za evidenciju hrane počevši od ćelije B7" sqref="A1" xr:uid="{00000000-0002-0000-0600-000000000000}"/>
    <dataValidation allowBlank="1" showInputMessage="1" showErrorMessage="1" prompt="Naslov ovog radnog lista nalazi se u ovoj ćeliji a slika se nalazi u ćeliji sa desne strane" sqref="B1:C2" xr:uid="{00000000-0002-0000-0600-000001000000}"/>
    <dataValidation allowBlank="1" showInputMessage="1" showErrorMessage="1" prompt="Postavite prehrambene ciljeve u ćelije sa desne strane" sqref="B4:C5" xr:uid="{00000000-0002-0000-0600-000002000000}"/>
    <dataValidation allowBlank="1" showInputMessage="1" showErrorMessage="1" prompt="Unesite podatke o „Dnevnom unosu hranjivih materija u ćelije sa desne strane, u opsegu ćelija od E4 do L4. Tipovi hranjivih materija se automatski ažuriraju u redu iznad na osnovu prilagođenih zaglavlja tabele" sqref="D4" xr:uid="{00000000-0002-0000-0600-000003000000}"/>
    <dataValidation allowBlank="1" showInputMessage="1" showErrorMessage="1" prompt="Ukupan unos hranljivih materija se automatski izračunava u ćelijama sa desne strane, od ćelija E5 do L5" sqref="D5" xr:uid="{00000000-0002-0000-0600-000004000000}"/>
    <dataValidation allowBlank="1" showInputMessage="1" showErrorMessage="1" prompt="Unesite datum u ovu kolonu, ispod ovog naslova. Koristite filtere naslova da biste pronašli određene stavke" sqref="B7" xr:uid="{00000000-0002-0000-0600-000005000000}"/>
    <dataValidation allowBlank="1" showInputMessage="1" showErrorMessage="1" prompt="Tip obroka unesite u ovu kolonu, ispod ovog naslova" sqref="C7" xr:uid="{00000000-0002-0000-0600-000006000000}"/>
    <dataValidation allowBlank="1" showInputMessage="1" showErrorMessage="1" prompt="Stavke hrane unesite u ovu kolonu, ispod ovog naslova" sqref="D7" xr:uid="{00000000-0002-0000-0600-000007000000}"/>
    <dataValidation allowBlank="1" showInputMessage="1" showErrorMessage="1" prompt="Prilagodite ovaj naslov da biste pratili određene potrebe ishrane u ovoj koloni, ispod ovog naslova" sqref="E7:L7" xr:uid="{00000000-0002-0000-0600-000008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opsezi</vt:lpstr>
      </vt:variant>
      <vt:variant>
        <vt:i4>27</vt:i4>
      </vt:variant>
    </vt:vector>
  </HeadingPairs>
  <TitlesOfParts>
    <vt:vector size="34" baseType="lpstr">
      <vt:lpstr>Težina Praćenje</vt:lpstr>
      <vt:lpstr>Struk Praćenje</vt:lpstr>
      <vt:lpstr>Biceps Praćenje</vt:lpstr>
      <vt:lpstr>Kukovi Praćenje</vt:lpstr>
      <vt:lpstr>Butina Praćenje</vt:lpstr>
      <vt:lpstr>Evidencija aktivnosti</vt:lpstr>
      <vt:lpstr>Evidencija hrane</vt:lpstr>
      <vt:lpstr>'Težina Praćenje'!Cilj1</vt:lpstr>
      <vt:lpstr>'Težina Praćenje'!Cilj1Oznaka</vt:lpstr>
      <vt:lpstr>'Težina Praćenje'!Cilj2</vt:lpstr>
      <vt:lpstr>'Težina Praćenje'!Cilj2Oznaka</vt:lpstr>
      <vt:lpstr>'Težina Praćenje'!Cilj3</vt:lpstr>
      <vt:lpstr>'Težina Praćenje'!Cilj3Oznaka</vt:lpstr>
      <vt:lpstr>'Težina Praćenje'!Cilj4</vt:lpstr>
      <vt:lpstr>'Težina Praćenje'!Cilj4Oznaka</vt:lpstr>
      <vt:lpstr>'Težina Praćenje'!CiljTežina</vt:lpstr>
      <vt:lpstr>Kategorija1</vt:lpstr>
      <vt:lpstr>Kategorija2</vt:lpstr>
      <vt:lpstr>Kategorija3</vt:lpstr>
      <vt:lpstr>Kategorija4</vt:lpstr>
      <vt:lpstr>Kategorija5</vt:lpstr>
      <vt:lpstr>'Težina Praćenje'!MernaJedinica</vt:lpstr>
      <vt:lpstr>'Biceps Praćenje'!Naslovi_štampanja</vt:lpstr>
      <vt:lpstr>'Butina Praćenje'!Naslovi_štampanja</vt:lpstr>
      <vt:lpstr>'Evidencija aktivnosti'!Naslovi_štampanja</vt:lpstr>
      <vt:lpstr>'Evidencija hrane'!Naslovi_štampanja</vt:lpstr>
      <vt:lpstr>'Kukovi Praćenje'!Naslovi_štampanja</vt:lpstr>
      <vt:lpstr>'Struk Praćenje'!Naslovi_štampanja</vt:lpstr>
      <vt:lpstr>'Težina Praćenje'!Naslovi_štampanja</vt:lpstr>
      <vt:lpstr>'Težina Praćenje'!OznakaTežine</vt:lpstr>
      <vt:lpstr>'Težina Praćenje'!Pol</vt:lpstr>
      <vt:lpstr>TraženjeDatuma</vt:lpstr>
      <vt:lpstr>'Težina Praćenje'!TrenutnaTežina</vt:lpstr>
      <vt:lpstr>'Težina Praćenje'!Visina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2019-05-24T08:00:23Z</dcterms:modified>
</cp:coreProperties>
</file>