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11"/>
  <workbookPr/>
  <mc:AlternateContent xmlns:mc="http://schemas.openxmlformats.org/markup-compatibility/2006">
    <mc:Choice Requires="x15">
      <x15ac:absPath xmlns:x15ac="http://schemas.microsoft.com/office/spreadsheetml/2010/11/ac" url="C:\Users\admin\Desktop\sl-SI\"/>
    </mc:Choice>
  </mc:AlternateContent>
  <bookViews>
    <workbookView xWindow="-120" yWindow="-120" windowWidth="28980" windowHeight="16170" xr2:uid="{00000000-000D-0000-FFFF-FFFF00000000}"/>
  </bookViews>
  <sheets>
    <sheet name="Začetek" sheetId="5" r:id="rId1"/>
    <sheet name="Stroški" sheetId="1" r:id="rId2"/>
    <sheet name="Prihodek" sheetId="2" r:id="rId3"/>
    <sheet name="Povzetek dobička in izgube"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H19" i="1"/>
  <c r="H11" i="1"/>
  <c r="D32" i="1"/>
  <c r="D25" i="1"/>
  <c r="D11" i="1"/>
  <c r="B1" i="3" l="1"/>
  <c r="B1" i="2"/>
  <c r="C32" i="1" l="1"/>
  <c r="G24" i="1"/>
  <c r="C25" i="1"/>
  <c r="G19" i="1"/>
  <c r="C19" i="1"/>
  <c r="D19" i="1"/>
  <c r="G11" i="1"/>
  <c r="C11" i="1"/>
  <c r="H4" i="1" l="1"/>
  <c r="D6" i="3" s="1"/>
  <c r="G4" i="1"/>
  <c r="C6" i="3" s="1"/>
  <c r="F7" i="2"/>
  <c r="F8" i="2"/>
  <c r="F9" i="2"/>
  <c r="F13" i="2"/>
  <c r="F14" i="2"/>
  <c r="F15" i="2"/>
  <c r="F19" i="2"/>
  <c r="F20" i="2"/>
  <c r="F21" i="2"/>
  <c r="F25" i="2"/>
  <c r="F26" i="2"/>
  <c r="F27" i="2"/>
  <c r="F28" i="2"/>
  <c r="G7" i="2"/>
  <c r="G8" i="2"/>
  <c r="G9" i="2"/>
  <c r="G13" i="2"/>
  <c r="G14" i="2"/>
  <c r="G15" i="2"/>
  <c r="G19" i="2"/>
  <c r="G20" i="2"/>
  <c r="G21" i="2"/>
  <c r="G25" i="2"/>
  <c r="G26" i="2"/>
  <c r="G27" i="2"/>
  <c r="G28" i="2"/>
  <c r="G29" i="2" l="1"/>
  <c r="F22" i="2"/>
  <c r="F29" i="2"/>
  <c r="G22" i="2"/>
  <c r="G16" i="2"/>
  <c r="F16" i="2"/>
  <c r="F10" i="2"/>
  <c r="G10" i="2"/>
  <c r="G4" i="2" l="1"/>
  <c r="D5" i="3" s="1"/>
  <c r="F4" i="2"/>
  <c r="C5" i="3" s="1"/>
  <c r="C8" i="3" s="1"/>
  <c r="D8" i="3" l="1"/>
</calcChain>
</file>

<file path=xl/sharedStrings.xml><?xml version="1.0" encoding="utf-8"?>
<sst xmlns="http://schemas.openxmlformats.org/spreadsheetml/2006/main" count="148" uniqueCount="100">
  <si>
    <t>O TEJ PREDLOGI</t>
  </si>
  <si>
    <t>S tem delovnim zvezkom »Proračun dogodka« lahko spremljate nastale stroške in prihodek, prislužen med dogodkom.</t>
  </si>
  <si>
    <t>Vnesite ime dogodka in podrobnosti na delovni list »Stroški« in »Prihodek«.</t>
  </si>
  <si>
    <t>Vrednosti »Stroški skupaj« in »Prihodek skupaj« so izračunani samodejno.</t>
  </si>
  <si>
    <t>Grafikon »Povzetek dobička in izgube« je samodejno posodobljen na delovnem listu »Povzetek dobička in izgube«.</t>
  </si>
  <si>
    <t>Opomba: </t>
  </si>
  <si>
    <t>Dodatna navodila so na voljo v stolpcu A na vsakem delovnem listu. To besedilo je bilo skrito namenoma. Če želite besedilo premakniti, izberite stolpec A, nato izberite še IZBRIŠI. Če želite besedilo razkriti, izberite stolpec A, nato zamenjajte barvo pisave.</t>
  </si>
  <si>
    <t>Za več informacij o tabelah v tabeli pritisnite tipko SHIFT in nato tipko F10 ter izberite možnost TABELA in nato še NADOMESTNO BESEDILO.</t>
  </si>
  <si>
    <t>Vnesite predvidene in dejanske stroške za vsako kategorijo v ustrezno tabelo na tem delovnem listu, ime dogodka pa v celico D1, da prilagodite naslov tega delovnega lista in drugih delovnih listov. Podnaslov tega delovnega lista je v celici H1. Uporabna navodila za uporabo tega delovnega lista najdete v celicah v tem stolpcu. Naslednje navodilo je v celici A3.</t>
  </si>
  <si>
    <t>Oznaka »Stroški skupaj« je v celici na desni, oznaka »Predvideno« v celici G3, »Dejansko« pa v celici H3.</t>
  </si>
  <si>
    <t>Predvideni stroški skupaj v celici G4 in dejanski stroški skupaj v celici H4 so izračunani samodejno. Naslednje navodilo je v celici A6.</t>
  </si>
  <si>
    <t>Proračun dogodka za ime dogodka</t>
  </si>
  <si>
    <t>STROŠKI SKUPAJ</t>
  </si>
  <si>
    <t>Prizorišče</t>
  </si>
  <si>
    <t>Stroški najema sobe in dvorane</t>
  </si>
  <si>
    <t>Osebje na prizorišču</t>
  </si>
  <si>
    <t>Oprema</t>
  </si>
  <si>
    <t>Mize in stoli</t>
  </si>
  <si>
    <t>Dekoracija</t>
  </si>
  <si>
    <t>Cvetje</t>
  </si>
  <si>
    <t>Sveče</t>
  </si>
  <si>
    <t>Osvetlitev</t>
  </si>
  <si>
    <t>Baloni</t>
  </si>
  <si>
    <t>Papir</t>
  </si>
  <si>
    <t>Promocijski material</t>
  </si>
  <si>
    <t>Grafika</t>
  </si>
  <si>
    <t>Fotokopiranje/tiskanje</t>
  </si>
  <si>
    <t>Poštnina</t>
  </si>
  <si>
    <t>Razno</t>
  </si>
  <si>
    <t>Telefon</t>
  </si>
  <si>
    <t>Prevoz</t>
  </si>
  <si>
    <t>Pisarniška oprema</t>
  </si>
  <si>
    <t>Faks</t>
  </si>
  <si>
    <t>Predvideno</t>
  </si>
  <si>
    <t>Dejansko</t>
  </si>
  <si>
    <t>Pijača in prigrizki</t>
  </si>
  <si>
    <t>Hrana</t>
  </si>
  <si>
    <t>Pijača</t>
  </si>
  <si>
    <t>Prti</t>
  </si>
  <si>
    <t>Osebje in napitnine</t>
  </si>
  <si>
    <t>Program</t>
  </si>
  <si>
    <t>Izvajalci</t>
  </si>
  <si>
    <t>Govorci</t>
  </si>
  <si>
    <t>Potovanje</t>
  </si>
  <si>
    <t>Hotel</t>
  </si>
  <si>
    <t>Drugo</t>
  </si>
  <si>
    <t>Nagrade</t>
  </si>
  <si>
    <t>Manšete/plakete/trofeje</t>
  </si>
  <si>
    <t>Darila</t>
  </si>
  <si>
    <t>STROŠKI</t>
  </si>
  <si>
    <t>Dejanski</t>
  </si>
  <si>
    <t>Predviden prihodek skupaj je samodejno izračunan v celici F4, dejanski prihodek skupaj pa v celici G4.</t>
  </si>
  <si>
    <t>Vnesite predvideno in dejansko število vstopnin s cenami vstopnic v tabelo z začetkom v celici na desni. Predviden in dejanski prihodek z naslova vstopnin je samodejno izračunan. Naslednji korak je v celici A11.</t>
  </si>
  <si>
    <t>Vnesite predvideno in dejansko število oglasov v programu ter tarife oglasov v tabelo z začetkom v celici na desni. Predviden in dejanski prihodek z naslova oglasov je samodejno izračunan. Naslednje navodilo je v celici A17.</t>
  </si>
  <si>
    <t>Vnesite predvideno in dejansko število razstavljavcev in prodajalcev ter tarife za stojnice v tabelo z začetkom v celici na desni. Predviden in dejanski prihodek je izračunan samodejno. Naslednje navodilo je v celici A23.</t>
  </si>
  <si>
    <t>Vnesite predvideno in dejansko število prodanih elementov in tarife elementov v tabelo z začetkom v celici na desni. Predviden in dejanski prihodek je izračunan samodejno.</t>
  </si>
  <si>
    <t>PRIHODEK SKUPAJ</t>
  </si>
  <si>
    <t>VSTOPNINA</t>
  </si>
  <si>
    <t>Št. predvidenih</t>
  </si>
  <si>
    <t>OGLASI V PROGRAMU</t>
  </si>
  <si>
    <t>RAZSTAVLJAVCI/PRODAJALCI</t>
  </si>
  <si>
    <t>PRODAJA ELEMENTOV</t>
  </si>
  <si>
    <t>Dejansko število</t>
  </si>
  <si>
    <t>Vrsta</t>
  </si>
  <si>
    <t>Odrasli @</t>
  </si>
  <si>
    <t>Otroci @</t>
  </si>
  <si>
    <t>Drugo @</t>
  </si>
  <si>
    <t>Naslovnice @</t>
  </si>
  <si>
    <t>Polovica strani @</t>
  </si>
  <si>
    <t>Četrtina strani @</t>
  </si>
  <si>
    <t>Velika stojnica @</t>
  </si>
  <si>
    <t>Srednje velika stojnica @</t>
  </si>
  <si>
    <t>Mala stojnica @</t>
  </si>
  <si>
    <t>Elementi @</t>
  </si>
  <si>
    <t>Cena</t>
  </si>
  <si>
    <t>Predviden dohodek</t>
  </si>
  <si>
    <t>DOHODEK</t>
  </si>
  <si>
    <t>Dejanski dohodek</t>
  </si>
  <si>
    <t>Povzetek dobička in izgube ter grafikon, ki prikazuje prihodek skupaj in stroške, so samodejno posodobljeni na tem delovnem listu. Naslov tega delovnega lista je samodejno posodobljen v celici na desni. Podnaslov je v celici G1 in G2. Uporabna navodila za uporabo tega delovnega lista najdete v celicah v tem stolpcu. Naslednje navodilo je v celici A3.</t>
  </si>
  <si>
    <t>Palični grafikon s primerjavo predvidenega prihodka in stroškov ter dejanskega prihodka ter stroškov je v celici E3.</t>
  </si>
  <si>
    <t>Tabela s povzetkom z začetkom v celici na desni je samodejno posodobljena. Naslednji korak je v celici A8.</t>
  </si>
  <si>
    <t xml:space="preserve"> Skupaj</t>
  </si>
  <si>
    <t>Prihodek skupaj</t>
  </si>
  <si>
    <t>Stroški skupaj</t>
  </si>
  <si>
    <t>Palični grafikon s primerjavo predvidenih prihodkov in stroškov ter dejanskih prihodkov in stroškov je v tej celici.</t>
  </si>
  <si>
    <t>Povzetek izgube</t>
  </si>
  <si>
    <t>Vsota</t>
  </si>
  <si>
    <t>Dobiček skupaj
(ali izguba)</t>
  </si>
  <si>
    <t>DOBIČEK</t>
  </si>
  <si>
    <t>Vnesite predvideno in dejansko prihodke za vsako kategorijo v ustrezne tabele na tem delovnem listu. Naslov tega delovnega lista je samodejno posodobljen v celici na desni. Podnaslov je v celici G1. Uporabna navodila za uporabo tega delovnega lista najdete v celicah v tem stolpcu. Naslednje navodilo je v celici A3.</t>
  </si>
  <si>
    <t>Vnesite stroški mesta v tabelo z začetkom v celici na desni, stroški za okrepčila in prigrizkov pa v tabelo z začetkom v celici F6. Naslednji korak je v celici A13.</t>
  </si>
  <si>
    <t>Vnesite stroški za dekoracije v tabelo z začetkom v celici na desni, stroški programa pa v tabelo z začetkom v celici F13. Naslednji korak je v celici A21.</t>
  </si>
  <si>
    <t>Vnesite stroški promocije materiala v tabelo z začetkom v celici na desni, stroški za nagrade pa v tabelo z začetkom v celici F21. Naslednje navodilo je v celici A27.</t>
  </si>
  <si>
    <t>Vnesite razni stroški v tabelo z začetkom v celici na desni.</t>
  </si>
  <si>
    <t>Oznaka »prihodek skupaj« je v celici na desni, oznaka »Predvideno« v celici F3, »Dejansko« pa v celici G3.</t>
  </si>
  <si>
    <t>Oznaka za vstopnina je v celici na desni.</t>
  </si>
  <si>
    <t>Oznaka za oglasi v programu je v celici na desni.</t>
  </si>
  <si>
    <t>Oznaka za razstavljavci ali prodajalci je v celici na desni.</t>
  </si>
  <si>
    <t>Oznaka za prodaja elementov je v celici na desni.</t>
  </si>
  <si>
    <t>Vrednost predvidenega dobiček skupaj ali izguba je samodejno izračunana v celici C8, vrednost dejanskega skupnega dobička ali izgube pa v celici D8.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</si>
</sst>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40" x14ac:knownFonts="1">
    <font>
      <sz val="10"/>
      <name val="Arial"/>
      <family val="2"/>
    </font>
    <font>
      <sz val="11"/>
      <color theme="1"/>
      <name val="Lucida Sans"/>
      <family val="2"/>
      <scheme val="minor"/>
    </font>
    <font>
      <sz val="8"/>
      <name val="Arial"/>
      <family val="2"/>
    </font>
    <font>
      <sz val="10"/>
      <name val="Lucida Sans"/>
      <family val="2"/>
      <scheme val="minor"/>
    </font>
    <font>
      <sz val="9"/>
      <name val="Lucida Sans"/>
      <family val="2"/>
      <scheme val="minor"/>
    </font>
    <font>
      <b/>
      <sz val="10"/>
      <name val="Century Gothic"/>
      <family val="2"/>
      <scheme val="major"/>
    </font>
    <font>
      <b/>
      <sz val="18"/>
      <color theme="0"/>
      <name val="Century Gothic"/>
      <family val="2"/>
      <scheme val="major"/>
    </font>
    <font>
      <sz val="10"/>
      <color theme="0"/>
      <name val="Century Gothic"/>
      <family val="2"/>
      <scheme val="major"/>
    </font>
    <font>
      <sz val="9"/>
      <color theme="0"/>
      <name val="Lucida Sans"/>
      <family val="2"/>
      <scheme val="minor"/>
    </font>
    <font>
      <sz val="11"/>
      <name val="Lucida Sans"/>
      <family val="2"/>
      <scheme val="minor"/>
    </font>
    <font>
      <sz val="12"/>
      <name val="Lucida Sans"/>
      <family val="2"/>
      <scheme val="minor"/>
    </font>
    <font>
      <b/>
      <sz val="12"/>
      <color theme="0"/>
      <name val="Lucida Sans"/>
      <family val="2"/>
      <scheme val="minor"/>
    </font>
    <font>
      <b/>
      <sz val="9"/>
      <color theme="1"/>
      <name val="Lucida Sans"/>
      <family val="2"/>
      <scheme val="minor"/>
    </font>
    <font>
      <sz val="9"/>
      <color theme="1"/>
      <name val="Lucida Sans"/>
      <family val="2"/>
      <scheme val="minor"/>
    </font>
    <font>
      <sz val="10"/>
      <color theme="1"/>
      <name val="Lucida Sans"/>
      <family val="2"/>
      <scheme val="minor"/>
    </font>
    <font>
      <sz val="10"/>
      <name val="Arial"/>
      <family val="2"/>
    </font>
    <font>
      <b/>
      <sz val="12"/>
      <color theme="0"/>
      <name val="Century Gothic"/>
      <family val="2"/>
      <scheme val="major"/>
    </font>
    <font>
      <b/>
      <sz val="22"/>
      <color theme="4"/>
      <name val="Century Gothic"/>
      <family val="2"/>
      <scheme val="major"/>
    </font>
    <font>
      <sz val="22"/>
      <color theme="4"/>
      <name val="Century Gothic"/>
      <family val="2"/>
      <scheme val="major"/>
    </font>
    <font>
      <b/>
      <sz val="12"/>
      <color theme="4"/>
      <name val="Lucida Sans"/>
      <family val="2"/>
      <scheme val="minor"/>
    </font>
    <font>
      <b/>
      <sz val="12"/>
      <color theme="4"/>
      <name val="Century Gothic"/>
      <family val="2"/>
      <scheme val="major"/>
    </font>
    <font>
      <b/>
      <sz val="13"/>
      <color theme="3"/>
      <name val="Lucida Sans"/>
      <family val="2"/>
      <scheme val="minor"/>
    </font>
    <font>
      <b/>
      <sz val="16"/>
      <color theme="0"/>
      <name val="Century Gothic"/>
      <family val="2"/>
      <scheme val="major"/>
    </font>
    <font>
      <sz val="11"/>
      <name val="Calibri"/>
      <family val="2"/>
    </font>
    <font>
      <b/>
      <sz val="11"/>
      <name val="Calibri"/>
      <family val="2"/>
    </font>
    <font>
      <sz val="10"/>
      <color theme="0"/>
      <name val="Lucida Sans"/>
      <family val="2"/>
      <scheme val="minor"/>
    </font>
    <font>
      <b/>
      <sz val="15"/>
      <color theme="3"/>
      <name val="Lucida Sans"/>
      <family val="2"/>
      <scheme val="min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sz val="11"/>
      <color theme="0"/>
      <name val="Lucida Sans"/>
      <family val="2"/>
      <scheme val="minor"/>
    </font>
  </fonts>
  <fills count="41">
    <fill>
      <patternFill patternType="none"/>
    </fill>
    <fill>
      <patternFill patternType="gray125"/>
    </fill>
    <fill>
      <patternFill patternType="solid">
        <fgColor theme="4"/>
        <bgColor indexed="22"/>
      </patternFill>
    </fill>
    <fill>
      <patternFill patternType="solid">
        <fgColor theme="4" tint="-0.249977111117893"/>
        <bgColor indexed="22"/>
      </patternFill>
    </fill>
    <fill>
      <patternFill patternType="solid">
        <fgColor theme="0" tint="-4.9989318521683403E-2"/>
        <bgColor indexed="64"/>
      </patternFill>
    </fill>
    <fill>
      <patternFill patternType="solid">
        <fgColor theme="5"/>
        <bgColor indexed="64"/>
      </patternFill>
    </fill>
    <fill>
      <patternFill patternType="solid">
        <fgColor theme="5"/>
        <bgColor indexed="22"/>
      </patternFill>
    </fill>
    <fill>
      <patternFill patternType="solid">
        <fgColor theme="5" tint="-0.249977111117893"/>
        <bgColor indexed="22"/>
      </patternFill>
    </fill>
    <fill>
      <patternFill patternType="solid">
        <fgColor theme="0"/>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7" fillId="4" borderId="0" applyNumberFormat="0" applyBorder="0" applyAlignment="0" applyProtection="0"/>
    <xf numFmtId="0" fontId="15" fillId="0" borderId="0"/>
    <xf numFmtId="0" fontId="21" fillId="0" borderId="1" applyNumberFormat="0" applyFill="0" applyAlignment="0" applyProtection="0"/>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1" fillId="13" borderId="4" applyNumberFormat="0" applyAlignment="0" applyProtection="0"/>
    <xf numFmtId="0" fontId="32" fillId="14" borderId="5" applyNumberFormat="0" applyAlignment="0" applyProtection="0"/>
    <xf numFmtId="0" fontId="33" fillId="14" borderId="4" applyNumberFormat="0" applyAlignment="0" applyProtection="0"/>
    <xf numFmtId="0" fontId="34" fillId="0" borderId="6" applyNumberFormat="0" applyFill="0" applyAlignment="0" applyProtection="0"/>
    <xf numFmtId="0" fontId="35" fillId="15" borderId="7" applyNumberFormat="0" applyAlignment="0" applyProtection="0"/>
    <xf numFmtId="0" fontId="36" fillId="0" borderId="0" applyNumberFormat="0" applyFill="0" applyBorder="0" applyAlignment="0" applyProtection="0"/>
    <xf numFmtId="0" fontId="15" fillId="16"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58">
    <xf numFmtId="0" fontId="0" fillId="0" borderId="0" xfId="0"/>
    <xf numFmtId="0" fontId="3" fillId="0" borderId="0" xfId="0" applyFont="1"/>
    <xf numFmtId="0" fontId="4" fillId="0" borderId="0" xfId="0" applyFont="1"/>
    <xf numFmtId="0" fontId="4" fillId="0" borderId="0" xfId="0" applyFont="1" applyAlignment="1">
      <alignment horizontal="center"/>
    </xf>
    <xf numFmtId="0" fontId="10" fillId="0" borderId="0" xfId="0" applyFont="1"/>
    <xf numFmtId="0" fontId="14" fillId="0" borderId="0" xfId="0" applyFont="1"/>
    <xf numFmtId="0" fontId="14" fillId="0" borderId="0" xfId="0" applyFont="1" applyAlignment="1">
      <alignment horizontal="left" indent="1"/>
    </xf>
    <xf numFmtId="0" fontId="14" fillId="0" borderId="0" xfId="0" applyFont="1" applyAlignment="1">
      <alignment horizontal="right" indent="1"/>
    </xf>
    <xf numFmtId="0" fontId="3" fillId="0" borderId="0" xfId="0" applyFont="1" applyAlignment="1">
      <alignment vertical="center"/>
    </xf>
    <xf numFmtId="0" fontId="14" fillId="0" borderId="0" xfId="0" applyFont="1" applyAlignment="1">
      <alignment vertical="center"/>
    </xf>
    <xf numFmtId="0" fontId="3" fillId="0" borderId="0" xfId="0" applyFont="1" applyAlignment="1">
      <alignment horizontal="right" indent="1"/>
    </xf>
    <xf numFmtId="0" fontId="12" fillId="6" borderId="0" xfId="0" applyFont="1" applyFill="1" applyAlignment="1">
      <alignment vertical="center"/>
    </xf>
    <xf numFmtId="0" fontId="14" fillId="5" borderId="0" xfId="0" applyFont="1" applyFill="1" applyAlignment="1">
      <alignment horizontal="right" indent="1"/>
    </xf>
    <xf numFmtId="0" fontId="5" fillId="5" borderId="0" xfId="2" applyFont="1" applyFill="1" applyAlignment="1">
      <alignment horizontal="right" indent="1"/>
    </xf>
    <xf numFmtId="0" fontId="6" fillId="8" borderId="0" xfId="0" applyFont="1" applyFill="1" applyAlignment="1">
      <alignment horizontal="left" vertical="center" indent="1"/>
    </xf>
    <xf numFmtId="0" fontId="7" fillId="8" borderId="0" xfId="0" applyFont="1" applyFill="1" applyAlignment="1">
      <alignment vertical="center"/>
    </xf>
    <xf numFmtId="0" fontId="6" fillId="8" borderId="0" xfId="0" applyFont="1" applyFill="1" applyAlignment="1">
      <alignment horizontal="right" vertical="center" indent="1"/>
    </xf>
    <xf numFmtId="0" fontId="13" fillId="0" borderId="0" xfId="0" applyFont="1" applyAlignment="1">
      <alignment horizontal="left" vertical="center" indent="1"/>
    </xf>
    <xf numFmtId="0" fontId="14" fillId="0" borderId="0" xfId="0" applyFont="1" applyAlignment="1">
      <alignment horizontal="left" vertical="center" indent="1"/>
    </xf>
    <xf numFmtId="0" fontId="4" fillId="0" borderId="0" xfId="0" applyFont="1" applyAlignment="1">
      <alignment horizontal="left" vertical="center" indent="1"/>
    </xf>
    <xf numFmtId="0" fontId="18" fillId="4" borderId="0" xfId="0" applyFont="1" applyFill="1" applyAlignment="1">
      <alignment vertical="center"/>
    </xf>
    <xf numFmtId="0" fontId="17" fillId="4" borderId="0" xfId="1" applyAlignment="1">
      <alignment horizontal="right" vertical="center" indent="1"/>
    </xf>
    <xf numFmtId="0" fontId="8" fillId="0" borderId="0" xfId="0" applyFont="1"/>
    <xf numFmtId="0" fontId="0" fillId="0" borderId="0" xfId="0" applyAlignment="1">
      <alignment horizontal="right" vertical="center" indent="1"/>
    </xf>
    <xf numFmtId="0" fontId="15" fillId="0" borderId="0" xfId="0" applyFont="1" applyAlignment="1">
      <alignment horizontal="right" vertical="center" indent="1"/>
    </xf>
    <xf numFmtId="0" fontId="17" fillId="4" borderId="0" xfId="1" applyAlignment="1">
      <alignment horizontal="right" vertical="top" indent="1"/>
    </xf>
    <xf numFmtId="0" fontId="18" fillId="4" borderId="0" xfId="0" applyFont="1" applyFill="1"/>
    <xf numFmtId="0" fontId="10" fillId="0" borderId="0" xfId="0" applyFont="1" applyAlignment="1">
      <alignment horizontal="right" vertical="center" indent="2"/>
    </xf>
    <xf numFmtId="0" fontId="10" fillId="0" borderId="0" xfId="0" applyFont="1" applyAlignment="1">
      <alignment horizontal="right" vertical="center" indent="1"/>
    </xf>
    <xf numFmtId="0" fontId="9" fillId="0" borderId="0" xfId="0" applyFont="1" applyAlignment="1">
      <alignment vertical="center"/>
    </xf>
    <xf numFmtId="0" fontId="11" fillId="3" borderId="0" xfId="0" applyFont="1" applyFill="1" applyAlignment="1">
      <alignment horizontal="center" vertical="center" wrapText="1"/>
    </xf>
    <xf numFmtId="0" fontId="14" fillId="0" borderId="0" xfId="0" applyFont="1" applyAlignment="1">
      <alignment horizontal="right" vertical="center" indent="1"/>
    </xf>
    <xf numFmtId="0" fontId="19" fillId="0" borderId="0" xfId="0" applyFont="1"/>
    <xf numFmtId="0" fontId="0" fillId="0" borderId="0" xfId="0" applyAlignment="1">
      <alignment vertical="center"/>
    </xf>
    <xf numFmtId="0" fontId="23" fillId="0" borderId="0" xfId="0" applyFont="1" applyAlignment="1">
      <alignment wrapText="1"/>
    </xf>
    <xf numFmtId="0" fontId="22" fillId="9" borderId="0" xfId="3" applyFont="1" applyFill="1" applyBorder="1" applyAlignment="1">
      <alignment horizontal="center" vertical="center"/>
    </xf>
    <xf numFmtId="0" fontId="24" fillId="0" borderId="0" xfId="0" applyFont="1" applyAlignment="1">
      <alignment wrapText="1"/>
    </xf>
    <xf numFmtId="0" fontId="25" fillId="0" borderId="0" xfId="0" applyFont="1"/>
    <xf numFmtId="0" fontId="4" fillId="0" borderId="0" xfId="0" applyFont="1" applyAlignment="1">
      <alignment horizontal="right" vertical="center" indent="1"/>
    </xf>
    <xf numFmtId="0" fontId="16" fillId="0" borderId="0" xfId="0" applyFont="1" applyAlignment="1">
      <alignment vertical="center"/>
    </xf>
    <xf numFmtId="0" fontId="16" fillId="0" borderId="0" xfId="0" applyFont="1" applyAlignment="1">
      <alignment horizontal="right" vertical="center" indent="2"/>
    </xf>
    <xf numFmtId="0" fontId="16" fillId="0" borderId="0" xfId="0" applyFont="1" applyAlignment="1">
      <alignment horizontal="right" vertical="center" indent="1"/>
    </xf>
    <xf numFmtId="0" fontId="17" fillId="4" borderId="0" xfId="1" applyAlignment="1">
      <alignment horizontal="center"/>
    </xf>
    <xf numFmtId="0" fontId="23" fillId="0" borderId="0" xfId="0" applyFont="1"/>
    <xf numFmtId="8" fontId="12" fillId="6" borderId="0" xfId="0" applyNumberFormat="1" applyFont="1" applyFill="1" applyAlignment="1">
      <alignment horizontal="right" vertical="center" indent="1"/>
    </xf>
    <xf numFmtId="8" fontId="4" fillId="0" borderId="0" xfId="0" applyNumberFormat="1" applyFont="1" applyAlignment="1">
      <alignment horizontal="right" vertical="center" indent="1"/>
    </xf>
    <xf numFmtId="8" fontId="13" fillId="0" borderId="0" xfId="0" applyNumberFormat="1" applyFont="1" applyAlignment="1">
      <alignment horizontal="right" indent="1"/>
    </xf>
    <xf numFmtId="8" fontId="13" fillId="0" borderId="0" xfId="0" applyNumberFormat="1" applyFont="1" applyAlignment="1">
      <alignment horizontal="right" vertical="center" indent="1"/>
    </xf>
    <xf numFmtId="8" fontId="0" fillId="0" borderId="0" xfId="0" applyNumberFormat="1" applyAlignment="1">
      <alignment horizontal="right" vertical="center" indent="1"/>
    </xf>
    <xf numFmtId="8" fontId="9" fillId="0" borderId="0" xfId="0" applyNumberFormat="1" applyFont="1" applyAlignment="1">
      <alignment horizontal="right" vertical="center" indent="2"/>
    </xf>
    <xf numFmtId="8" fontId="9" fillId="0" borderId="0" xfId="0" applyNumberFormat="1" applyFont="1" applyAlignment="1">
      <alignment horizontal="right" vertical="center" indent="1"/>
    </xf>
    <xf numFmtId="8" fontId="11" fillId="2" borderId="0" xfId="0" applyNumberFormat="1" applyFont="1" applyFill="1" applyAlignment="1">
      <alignment horizontal="right" vertical="center" indent="2"/>
    </xf>
    <xf numFmtId="8" fontId="11" fillId="2" borderId="0" xfId="0" applyNumberFormat="1" applyFont="1" applyFill="1" applyAlignment="1">
      <alignment horizontal="right" vertical="center" indent="1"/>
    </xf>
    <xf numFmtId="0" fontId="20" fillId="4" borderId="0" xfId="0" applyFont="1" applyFill="1" applyAlignment="1">
      <alignment horizontal="center" vertical="top"/>
    </xf>
    <xf numFmtId="0" fontId="16" fillId="7" borderId="0" xfId="0" applyFont="1" applyFill="1" applyAlignment="1">
      <alignment horizontal="center" vertical="center"/>
    </xf>
    <xf numFmtId="0" fontId="17" fillId="4" borderId="0" xfId="1" applyAlignment="1">
      <alignment horizontal="center" vertical="center"/>
    </xf>
    <xf numFmtId="0" fontId="7" fillId="8" borderId="0" xfId="0" applyFont="1" applyFill="1" applyAlignment="1">
      <alignment horizontal="center" vertical="center"/>
    </xf>
    <xf numFmtId="0" fontId="17" fillId="4" borderId="0" xfId="1" applyAlignment="1">
      <alignment horizontal="center"/>
    </xf>
  </cellXfs>
  <cellStyles count="48">
    <cellStyle name="20 % – Poudarek1" xfId="25" builtinId="30" customBuiltin="1"/>
    <cellStyle name="20 % – Poudarek2" xfId="29" builtinId="34" customBuiltin="1"/>
    <cellStyle name="20 % – Poudarek3" xfId="33" builtinId="38" customBuiltin="1"/>
    <cellStyle name="20 % – Poudarek4" xfId="37" builtinId="42" customBuiltin="1"/>
    <cellStyle name="20 % – Poudarek5" xfId="41" builtinId="46" customBuiltin="1"/>
    <cellStyle name="20 % – Poudarek6" xfId="45" builtinId="50" customBuiltin="1"/>
    <cellStyle name="40 % – Poudarek1" xfId="26" builtinId="31" customBuiltin="1"/>
    <cellStyle name="40 % – Poudarek2" xfId="30" builtinId="35" customBuiltin="1"/>
    <cellStyle name="40 % – Poudarek3" xfId="34" builtinId="39" customBuiltin="1"/>
    <cellStyle name="40 % – Poudarek4" xfId="38" builtinId="43" customBuiltin="1"/>
    <cellStyle name="40 % – Poudarek5" xfId="42" builtinId="47" customBuiltin="1"/>
    <cellStyle name="40 % – Poudarek6" xfId="46" builtinId="51" customBuiltin="1"/>
    <cellStyle name="60 % – Poudarek1" xfId="27" builtinId="32" customBuiltin="1"/>
    <cellStyle name="60 % – Poudarek2" xfId="31" builtinId="36" customBuiltin="1"/>
    <cellStyle name="60 % – Poudarek3" xfId="35" builtinId="40" customBuiltin="1"/>
    <cellStyle name="60 % – Poudarek4" xfId="39" builtinId="44" customBuiltin="1"/>
    <cellStyle name="60 % – Poudarek5" xfId="43" builtinId="48" customBuiltin="1"/>
    <cellStyle name="60 % – Poudarek6" xfId="47" builtinId="52" customBuiltin="1"/>
    <cellStyle name="Dobro" xfId="12" builtinId="26" customBuiltin="1"/>
    <cellStyle name="Izhod" xfId="16" builtinId="21" customBuiltin="1"/>
    <cellStyle name="Naslov" xfId="1" builtinId="15" customBuiltin="1"/>
    <cellStyle name="Naslov 1" xfId="9" builtinId="16" customBuiltin="1"/>
    <cellStyle name="Naslov 2" xfId="3" builtinId="17" customBuiltin="1"/>
    <cellStyle name="Naslov 3" xfId="10" builtinId="18" customBuiltin="1"/>
    <cellStyle name="Naslov 4" xfId="11" builtinId="19" customBuiltin="1"/>
    <cellStyle name="Navadno" xfId="0" builtinId="0" customBuiltin="1"/>
    <cellStyle name="Navadno 2" xfId="2" xr:uid="{00000000-0005-0000-0000-000001000000}"/>
    <cellStyle name="Nevtralno" xfId="14" builtinId="28" customBuiltin="1"/>
    <cellStyle name="Odstotek" xfId="8" builtinId="5" customBuiltin="1"/>
    <cellStyle name="Opomba" xfId="21" builtinId="10" customBuiltin="1"/>
    <cellStyle name="Opozorilo" xfId="20" builtinId="11" customBuiltin="1"/>
    <cellStyle name="Pojasnjevalno besedilo" xfId="22" builtinId="53" customBuiltin="1"/>
    <cellStyle name="Poudarek1" xfId="24" builtinId="29" customBuiltin="1"/>
    <cellStyle name="Poudarek2" xfId="28" builtinId="33" customBuiltin="1"/>
    <cellStyle name="Poudarek3" xfId="32" builtinId="37" customBuiltin="1"/>
    <cellStyle name="Poudarek4" xfId="36" builtinId="41" customBuiltin="1"/>
    <cellStyle name="Poudarek5" xfId="40" builtinId="45" customBuiltin="1"/>
    <cellStyle name="Poudarek6" xfId="44" builtinId="49" customBuiltin="1"/>
    <cellStyle name="Povezana celica" xfId="18" builtinId="24" customBuiltin="1"/>
    <cellStyle name="Preveri celico" xfId="19" builtinId="23" customBuiltin="1"/>
    <cellStyle name="Računanje" xfId="17" builtinId="22" customBuiltin="1"/>
    <cellStyle name="Slabo" xfId="13" builtinId="27" customBuiltin="1"/>
    <cellStyle name="Valuta" xfId="6" builtinId="4" customBuiltin="1"/>
    <cellStyle name="Valuta [0]" xfId="7" builtinId="7" customBuiltin="1"/>
    <cellStyle name="Vejica" xfId="4" builtinId="3" customBuiltin="1"/>
    <cellStyle name="Vejica [0]" xfId="5" builtinId="6" customBuiltin="1"/>
    <cellStyle name="Vnos" xfId="15" builtinId="20" customBuiltin="1"/>
    <cellStyle name="Vsota" xfId="23" builtinId="25" customBuiltin="1"/>
  </cellStyles>
  <dxfs count="124">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outline val="0"/>
        <shadow val="0"/>
        <u val="none"/>
        <vertAlign val="baseline"/>
        <sz val="10"/>
        <color auto="1"/>
        <name val="Arial"/>
        <family val="2"/>
        <scheme val="none"/>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11"/>
        <color auto="1"/>
        <name val="Lucida Sans"/>
        <family val="2"/>
        <scheme val="minor"/>
      </font>
      <numFmt numFmtId="12" formatCode="#,##0.00\ &quot;€&quot;;[Red]\-#,##0.00\ &quot;€&quot;"/>
      <alignment horizontal="right" vertical="center" textRotation="0" wrapText="0" indent="1" justifyLastLine="0" shrinkToFit="0" readingOrder="0"/>
    </dxf>
    <dxf>
      <numFmt numFmtId="12" formatCode="#,##0.00\ &quot;€&quot;;[Red]\-#,##0.00\ &quot;€&quot;"/>
    </dxf>
    <dxf>
      <font>
        <b val="0"/>
        <i val="0"/>
        <strike val="0"/>
        <condense val="0"/>
        <extend val="0"/>
        <outline val="0"/>
        <shadow val="0"/>
        <u val="none"/>
        <vertAlign val="baseline"/>
        <sz val="11"/>
        <color auto="1"/>
        <name val="Lucida Sans"/>
        <family val="2"/>
        <scheme val="minor"/>
      </font>
      <alignment horizontal="right" vertical="center" textRotation="0" wrapText="0" indent="2" justifyLastLine="0" shrinkToFit="0" readingOrder="0"/>
    </dxf>
    <dxf>
      <numFmt numFmtId="12" formatCode="#,##0.00\ &quot;€&quot;;[Red]\-#,##0.00\ &quot;€&quot;"/>
    </dxf>
    <dxf>
      <font>
        <b val="0"/>
        <i val="0"/>
        <strike val="0"/>
        <condense val="0"/>
        <extend val="0"/>
        <outline val="0"/>
        <shadow val="0"/>
        <u val="none"/>
        <vertAlign val="baseline"/>
        <sz val="11"/>
        <color auto="1"/>
        <name val="Lucida Sans"/>
        <family val="2"/>
        <scheme val="minor"/>
      </font>
      <alignment horizontal="general" vertical="center" textRotation="0" wrapText="0" indent="0" justifyLastLine="0" shrinkToFit="0" readingOrder="0"/>
    </dxf>
    <dxf>
      <font>
        <strike val="0"/>
        <outline val="0"/>
        <shadow val="0"/>
        <u val="none"/>
        <vertAlign val="baseline"/>
        <sz val="11"/>
        <color auto="1"/>
        <name val="Lucida Sans"/>
        <family val="2"/>
        <scheme val="minor"/>
      </font>
      <alignment horizontal="general" vertical="center" textRotation="0" wrapText="0" indent="0" justifyLastLine="0" shrinkToFit="0" readingOrder="0"/>
    </dxf>
    <dxf>
      <fill>
        <patternFill patternType="none">
          <fgColor indexed="64"/>
          <bgColor auto="1"/>
        </patternFill>
      </fill>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relativeIndent="1"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1" justifyLastLine="0" shrinkToFit="0" readingOrder="0"/>
    </dxf>
    <dxf>
      <alignment horizontal="right" vertical="center" textRotation="0" wrapText="0" indent="1"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textRotation="0" wrapText="0" relativeIndent="1" justifyLastLine="0" shrinkToFit="0" readingOrder="0"/>
    </dxf>
    <dxf>
      <alignment horizontal="right" textRotation="0" wrapText="0" relativeIndent="1"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6"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numFmt numFmtId="166"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name val="Lucida Sans"/>
        <family val="2"/>
        <scheme val="minor"/>
      </font>
    </dxf>
    <dxf>
      <font>
        <strike val="0"/>
        <outline val="0"/>
        <shadow val="0"/>
        <u val="none"/>
        <vertAlign val="baseline"/>
        <name val="Lucida Sans"/>
        <family val="2"/>
        <scheme val="minor"/>
      </font>
    </dxf>
    <dxf>
      <font>
        <b val="0"/>
        <i val="0"/>
        <strike val="0"/>
        <condense val="0"/>
        <extend val="0"/>
        <outline val="0"/>
        <shadow val="0"/>
        <u val="none"/>
        <vertAlign val="baseline"/>
        <sz val="9"/>
        <color theme="1"/>
        <name val="Lucida Sans"/>
        <family val="2"/>
        <scheme val="minor"/>
      </font>
      <numFmt numFmtId="166" formatCode="#,##0.00\ &quot;€&quot;;[Red]#,##0.00\ &quot;€&quot;"/>
      <alignment horizontal="right" vertical="bottom" textRotation="0" wrapText="0" indent="1" justifyLastLine="0" shrinkToFit="0" readingOrder="0"/>
    </dxf>
    <dxf>
      <font>
        <strike val="0"/>
        <outline val="0"/>
        <shadow val="0"/>
        <u val="none"/>
        <vertAlign val="baseline"/>
        <color theme="1"/>
        <name val="Lucida Sans"/>
        <family val="2"/>
        <scheme val="minor"/>
      </font>
      <numFmt numFmtId="12" formatCode="#,##0.00\ &quot;€&quot;;[Red]\-#,##0.00\ &quot;€&quot;"/>
      <alignment horizontal="right" vertical="bottom" textRotation="0" wrapText="0" relativeIndent="1" justifyLastLine="0" shrinkToFit="0" readingOrder="0"/>
    </dxf>
    <dxf>
      <font>
        <b val="0"/>
        <i val="0"/>
        <strike val="0"/>
        <condense val="0"/>
        <extend val="0"/>
        <outline val="0"/>
        <shadow val="0"/>
        <u val="none"/>
        <vertAlign val="baseline"/>
        <sz val="9"/>
        <color theme="1"/>
        <name val="Lucida Sans"/>
        <family val="2"/>
        <scheme val="minor"/>
      </font>
      <numFmt numFmtId="166" formatCode="#,##0.00\ &quot;€&quot;;[Red]#,##0.00\ &quot;€&quot;"/>
      <alignment horizontal="right" vertical="bottom" textRotation="0" wrapText="0" indent="1" justifyLastLine="0" shrinkToFit="0" readingOrder="0"/>
    </dxf>
    <dxf>
      <font>
        <strike val="0"/>
        <outline val="0"/>
        <shadow val="0"/>
        <u val="none"/>
        <vertAlign val="baseline"/>
        <color theme="1"/>
        <name val="Lucida Sans"/>
        <family val="2"/>
        <scheme val="minor"/>
      </font>
      <numFmt numFmtId="12" formatCode="#,##0.00\ &quot;€&quot;;[Red]\-#,##0.00\ &quot;€&quot;"/>
      <alignment horizontal="right" textRotation="0" wrapText="0" relativeIndent="1" justifyLastLine="0" shrinkToFit="0" readingOrder="0"/>
    </dxf>
    <dxf>
      <font>
        <b val="0"/>
        <i val="0"/>
        <strike val="0"/>
        <condense val="0"/>
        <extend val="0"/>
        <outline val="0"/>
        <shadow val="0"/>
        <u val="none"/>
        <vertAlign val="baseline"/>
        <sz val="9"/>
        <color theme="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sz val="9"/>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7" formatCode="#,##0.00;[Red]#,##0.00"/>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7" formatCode="#,##0.00;[Red]#,##0.00"/>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6" formatCode="#,##0.00\ &quot;€&quot;;[Red]#,##0.00\ &quot;€&quot;"/>
      <alignment horizontal="right" vertical="bottom"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6" formatCode="#,##0.00\ &quot;€&quot;;[Red]#,##0.00\ &quot;€&quot;"/>
      <alignment horizontal="right" vertical="bottom"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theme="1"/>
        <name val="Lucida Sans"/>
        <family val="2"/>
        <scheme val="minor"/>
      </font>
      <numFmt numFmtId="166"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numFmt numFmtId="166"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12" formatCode="#,##0.00\ &quot;€&quot;;[Red]\-#,##0.00\ &quot;€&quot;"/>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Lucida Sans"/>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Lucida Sans"/>
        <family val="2"/>
        <scheme val="minor"/>
      </font>
      <numFmt numFmtId="0" formatCode="General"/>
      <fill>
        <patternFill patternType="none">
          <fgColor indexed="64"/>
          <bgColor indexed="65"/>
        </patternFill>
      </fill>
      <alignment horizontal="left" vertical="center" textRotation="0" wrapText="0" indent="1" justifyLastLine="0" shrinkToFit="0" readingOrder="0"/>
      <protection locked="1" hidden="0"/>
    </dxf>
    <dxf>
      <font>
        <strike val="0"/>
        <outline val="0"/>
        <shadow val="0"/>
        <u val="none"/>
        <vertAlign val="baseline"/>
        <color theme="1"/>
        <name val="Lucida Sans"/>
        <family val="2"/>
        <scheme val="minor"/>
      </font>
    </dxf>
    <dxf>
      <font>
        <strike val="0"/>
        <outline val="0"/>
        <shadow val="0"/>
        <u val="none"/>
        <vertAlign val="baseline"/>
        <color theme="1"/>
        <name val="Lucida Sans"/>
        <family val="2"/>
        <scheme val="minor"/>
      </font>
    </dxf>
    <dxf>
      <font>
        <b val="0"/>
        <i val="0"/>
        <strike val="0"/>
        <condense val="0"/>
        <extend val="0"/>
        <outline val="0"/>
        <shadow val="0"/>
        <u val="none"/>
        <vertAlign val="baseline"/>
        <sz val="9"/>
        <color auto="1"/>
        <name val="Lucida Sans"/>
        <family val="2"/>
        <scheme val="minor"/>
      </font>
      <numFmt numFmtId="166" formatCode="#,##0.00\ &quot;€&quot;;[Red]#,##0.00\ &quot;€&quot;"/>
      <alignment horizontal="right" vertical="center" textRotation="0" wrapText="0" indent="1" justifyLastLine="0" shrinkToFit="0" readingOrder="0"/>
    </dxf>
    <dxf>
      <font>
        <strike val="0"/>
        <outline val="0"/>
        <shadow val="0"/>
        <u val="none"/>
        <vertAlign val="baseline"/>
        <sz val="9"/>
        <color auto="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66" formatCode="#,##0.00\ &quot;€&quot;;[Red]#,##0.00\ &quot;€&quot;"/>
      <alignment horizontal="right" vertical="center" textRotation="0" wrapText="0" indent="1" justifyLastLine="0" shrinkToFit="0" readingOrder="0"/>
    </dxf>
    <dxf>
      <font>
        <strike val="0"/>
        <outline val="0"/>
        <shadow val="0"/>
        <u val="none"/>
        <vertAlign val="baseline"/>
        <sz val="9"/>
        <color auto="1"/>
        <name val="Lucida Sans"/>
        <family val="2"/>
        <scheme val="minor"/>
      </font>
      <numFmt numFmtId="12"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alignment horizontal="left" vertical="center" textRotation="0" wrapText="0" indent="1" justifyLastLine="0" shrinkToFit="0" readingOrder="0"/>
    </dxf>
    <dxf>
      <font>
        <strike val="0"/>
        <outline val="0"/>
        <shadow val="0"/>
        <u val="none"/>
        <vertAlign val="baseline"/>
        <sz val="9"/>
        <color auto="1"/>
        <name val="Lucida Sans"/>
        <family val="2"/>
        <scheme val="minor"/>
      </font>
      <alignment horizontal="left" vertical="center" textRotation="0" wrapText="0" indent="1" justifyLastLine="0" shrinkToFit="0" readingOrder="0"/>
    </dxf>
    <dxf>
      <font>
        <strike val="0"/>
        <outline val="0"/>
        <shadow val="0"/>
        <u val="none"/>
        <vertAlign val="baseline"/>
        <sz val="9"/>
        <color auto="1"/>
        <name val="Lucida Sans"/>
        <family val="2"/>
        <scheme val="minor"/>
      </font>
    </dxf>
    <dxf>
      <font>
        <b val="0"/>
        <i val="0"/>
        <strike val="0"/>
        <condense val="0"/>
        <extend val="0"/>
        <outline val="0"/>
        <shadow val="0"/>
        <u val="none"/>
        <vertAlign val="baseline"/>
        <sz val="9"/>
        <color auto="1"/>
        <name val="Lucida Sans"/>
        <family val="2"/>
        <scheme val="minor"/>
      </font>
      <numFmt numFmtId="166" formatCode="#,##0.00\ &quot;€&quot;;[Red]#,##0.00\ &quot;€&quot;"/>
      <alignment horizontal="right" vertical="center" textRotation="0" wrapText="0" indent="1" justifyLastLine="0" shrinkToFit="0" readingOrder="0"/>
    </dxf>
    <dxf>
      <font>
        <strike val="0"/>
        <outline val="0"/>
        <shadow val="0"/>
        <u val="none"/>
        <vertAlign val="baseline"/>
        <sz val="9"/>
        <color auto="1"/>
        <name val="Lucida Sans"/>
        <family val="2"/>
        <scheme val="minor"/>
      </font>
      <numFmt numFmtId="12" formatCode="#,##0.00\ &quot;€&quot;;[Red]\-#,##0.00\ &quot;€&quot;"/>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numFmt numFmtId="166" formatCode="#,##0.00\ &quot;€&quot;;[Red]#,##0.00\ &quot;€&quot;"/>
      <alignment horizontal="right" vertical="center" textRotation="0" wrapText="0" indent="1" justifyLastLine="0" shrinkToFit="0" readingOrder="0"/>
    </dxf>
    <dxf>
      <font>
        <strike val="0"/>
        <outline val="0"/>
        <shadow val="0"/>
        <u val="none"/>
        <vertAlign val="baseline"/>
        <sz val="9"/>
        <color auto="1"/>
        <name val="Lucida Sans"/>
        <family val="2"/>
        <scheme val="minor"/>
      </font>
      <numFmt numFmtId="12" formatCode="#,##0.00\ &quot;€&quot;;[Red]\-#,##0.00\ &quot;€&quot;"/>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9"/>
        <color auto="1"/>
        <name val="Lucida Sans"/>
        <family val="2"/>
        <scheme val="minor"/>
      </font>
      <alignment horizontal="left" vertical="center" textRotation="0" wrapText="0" indent="1" justifyLastLine="0" shrinkToFit="0" readingOrder="0"/>
    </dxf>
    <dxf>
      <font>
        <strike val="0"/>
        <outline val="0"/>
        <shadow val="0"/>
        <u val="none"/>
        <vertAlign val="baseline"/>
        <sz val="9"/>
        <color auto="1"/>
        <name val="Lucida Sans"/>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name val="Lucida Sans"/>
        <family val="2"/>
        <scheme val="minor"/>
      </font>
    </dxf>
    <dxf>
      <font>
        <strike val="0"/>
        <outline val="0"/>
        <shadow val="0"/>
        <u val="none"/>
        <vertAlign val="baseline"/>
        <name val="Lucida Sans"/>
        <family val="2"/>
        <scheme val="minor"/>
      </font>
      <fill>
        <patternFill patternType="none">
          <fgColor indexed="64"/>
          <bgColor auto="1"/>
        </patternFill>
      </fill>
    </dxf>
    <dxf>
      <fill>
        <patternFill patternType="solid">
          <fgColor theme="0" tint="-0.14999847407452621"/>
          <bgColor theme="0" tint="-0.14999847407452621"/>
        </patternFill>
      </fill>
    </dxf>
    <dxf>
      <fill>
        <patternFill>
          <fgColor theme="0" tint="-0.14996795556505021"/>
          <bgColor theme="0" tint="-4.9989318521683403E-2"/>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03E-2"/>
        </patternFill>
      </fill>
      <border>
        <top style="medium">
          <color theme="0"/>
        </top>
      </border>
    </dxf>
    <dxf>
      <font>
        <b/>
        <i val="0"/>
        <color theme="1"/>
      </font>
      <fill>
        <patternFill>
          <bgColor theme="5" tint="-0.24994659260841701"/>
        </patternFill>
      </fill>
      <border>
        <bottom/>
      </border>
    </dxf>
    <dxf>
      <font>
        <color theme="1"/>
      </font>
      <border diagonalUp="0" diagonalDown="0">
        <left/>
        <right/>
        <top/>
        <bottom/>
        <vertical/>
        <horizontal/>
      </border>
    </dxf>
  </dxfs>
  <tableStyles count="1" defaultTableStyle="TableStyleMedium2" defaultPivotStyle="PivotStyleLight16">
    <tableStyle name="SvetliSlogVrtilneTabele1 2" pivot="0" count="8" xr9:uid="{00000000-0011-0000-FFFF-FFFF00000000}">
      <tableStyleElement type="wholeTable" dxfId="123"/>
      <tableStyleElement type="headerRow" dxfId="122"/>
      <tableStyleElement type="totalRow" dxfId="121"/>
      <tableStyleElement type="firstColumn" dxfId="120"/>
      <tableStyleElement type="lastColumn" dxfId="119"/>
      <tableStyleElement type="firstRowStripe" dxfId="118"/>
      <tableStyleElement type="secondRowStripe" dxfId="117"/>
      <tableStyleElement type="firstColumnStripe" dxfId="1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B50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'Povzetek dobička in izgube'!$B$5</c:f>
              <c:strCache>
                <c:ptCount val="1"/>
                <c:pt idx="0">
                  <c:v>Prihodek skupaj</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sl-S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'Povzetek dobička in izgube'!$C$4:$D$4</c:f>
              <c:strCache>
                <c:ptCount val="2"/>
                <c:pt idx="0">
                  <c:v>Predvideno</c:v>
                </c:pt>
                <c:pt idx="1">
                  <c:v>Dejansko</c:v>
                </c:pt>
              </c:strCache>
            </c:strRef>
          </c:cat>
          <c:val>
            <c:numRef>
              <c:f>'Povzetek dobička in izgube'!$C$5:$D$5</c:f>
              <c:numCache>
                <c:formatCode>"€"#,##0.00_);[Red]\("€"#,##0.00\)</c:formatCode>
                <c:ptCount val="2"/>
                <c:pt idx="0">
                  <c:v>1936</c:v>
                </c:pt>
                <c:pt idx="1">
                  <c:v>1831</c:v>
                </c:pt>
              </c:numCache>
            </c:numRef>
          </c:val>
          <c:extLst>
            <c:ext xmlns:c16="http://schemas.microsoft.com/office/drawing/2014/chart" uri="{C3380CC4-5D6E-409C-BE32-E72D297353CC}">
              <c16:uniqueId val="{00000000-8636-4D9B-AD98-D1F682920A3A}"/>
            </c:ext>
          </c:extLst>
        </c:ser>
        <c:ser>
          <c:idx val="1"/>
          <c:order val="1"/>
          <c:tx>
            <c:strRef>
              <c:f>'Povzetek dobička in izgube'!$B$6</c:f>
              <c:strCache>
                <c:ptCount val="1"/>
                <c:pt idx="0">
                  <c:v>Stroški skupaj</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sl-S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'Povzetek dobička in izgube'!$C$4:$D$4</c:f>
              <c:strCache>
                <c:ptCount val="2"/>
                <c:pt idx="0">
                  <c:v>Predvideno</c:v>
                </c:pt>
                <c:pt idx="1">
                  <c:v>Dejansko</c:v>
                </c:pt>
              </c:strCache>
            </c:strRef>
          </c:cat>
          <c:val>
            <c:numRef>
              <c:f>'Povzetek dobička in izgube'!$C$6:$D$6</c:f>
              <c:numCache>
                <c:formatCode>"€"#,##0.00_);[Red]\("€"#,##0.00\)</c:formatCode>
                <c:ptCount val="2"/>
                <c:pt idx="0">
                  <c:v>882</c:v>
                </c:pt>
                <c:pt idx="1">
                  <c:v>333</c:v>
                </c:pt>
              </c:numCache>
            </c:numRef>
          </c:val>
          <c:extLst>
            <c:ext xmlns:c16="http://schemas.microsoft.com/office/drawing/2014/chart" uri="{C3380CC4-5D6E-409C-BE32-E72D297353CC}">
              <c16:uniqueId val="{00000001-8636-4D9B-AD98-D1F682920A3A}"/>
            </c:ext>
          </c:extLst>
        </c:ser>
        <c:dLbls>
          <c:dLblPos val="ctr"/>
          <c:showLegendKey val="0"/>
          <c:showVal val="1"/>
          <c:showCatName val="0"/>
          <c:showSerName val="0"/>
          <c:showPercent val="0"/>
          <c:showBubbleSize val="0"/>
        </c:dLbls>
        <c:gapWidth val="79"/>
        <c:overlap val="100"/>
        <c:axId val="145310464"/>
        <c:axId val="145313152"/>
      </c:barChart>
      <c:catAx>
        <c:axId val="14531046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ysClr val="windowText" lastClr="000000"/>
                </a:solidFill>
                <a:latin typeface="+mn-lt"/>
                <a:ea typeface="+mn-ea"/>
                <a:cs typeface="+mn-cs"/>
              </a:defRPr>
            </a:pPr>
            <a:endParaRPr lang="sl-SI"/>
          </a:p>
        </c:txPr>
        <c:crossAx val="145313152"/>
        <c:crosses val="autoZero"/>
        <c:auto val="1"/>
        <c:lblAlgn val="ctr"/>
        <c:lblOffset val="100"/>
        <c:noMultiLvlLbl val="0"/>
      </c:catAx>
      <c:valAx>
        <c:axId val="145313152"/>
        <c:scaling>
          <c:orientation val="minMax"/>
        </c:scaling>
        <c:delete val="1"/>
        <c:axPos val="b"/>
        <c:numFmt formatCode="0%" sourceLinked="1"/>
        <c:majorTickMark val="none"/>
        <c:minorTickMark val="none"/>
        <c:tickLblPos val="nextTo"/>
        <c:crossAx val="145310464"/>
        <c:crosses val="autoZero"/>
        <c:crossBetween val="between"/>
      </c:valAx>
      <c:spPr>
        <a:noFill/>
        <a:ln>
          <a:noFill/>
        </a:ln>
        <a:effectLst/>
      </c:spPr>
    </c:plotArea>
    <c:legend>
      <c:legendPos val="t"/>
      <c:layout>
        <c:manualLayout>
          <c:xMode val="edge"/>
          <c:yMode val="edge"/>
          <c:x val="0.4465604673555032"/>
          <c:y val="0.19729597769725504"/>
          <c:w val="0.46967222936806879"/>
          <c:h val="8.896632266864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sl-SI"/>
        </a:p>
      </c:txPr>
    </c:legend>
    <c:plotVisOnly val="1"/>
    <c:dispBlanksAs val="gap"/>
    <c:showDLblsOverMax val="0"/>
  </c:chart>
  <c:spPr>
    <a:noFill/>
    <a:ln w="9525" cap="flat" cmpd="sng" algn="ctr">
      <a:noFill/>
      <a:round/>
    </a:ln>
    <a:effectLst/>
  </c:spPr>
  <c:txPr>
    <a:bodyPr/>
    <a:lstStyle/>
    <a:p>
      <a:pPr>
        <a:defRPr/>
      </a:pPr>
      <a:endParaRPr lang="sl-SI"/>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76198</xdr:colOff>
      <xdr:row>1</xdr:row>
      <xdr:rowOff>104773</xdr:rowOff>
    </xdr:from>
    <xdr:to>
      <xdr:col>7</xdr:col>
      <xdr:colOff>28575</xdr:colOff>
      <xdr:row>11</xdr:row>
      <xdr:rowOff>152400</xdr:rowOff>
    </xdr:to>
    <xdr:graphicFrame macro="">
      <xdr:nvGraphicFramePr>
        <xdr:cNvPr id="3073" name="Grafikon 1" descr="Palični grafikon s primerjavo predvidenih prihodkov in stroškov ter dejanskih prihodkov in stroškov">
          <a:extLst>
            <a:ext uri="{FF2B5EF4-FFF2-40B4-BE49-F238E27FC236}">
              <a16:creationId xmlns:a16="http://schemas.microsoft.com/office/drawing/2014/main" id="{00000000-0008-0000-02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roškiMesta" displayName="StroškiMesta" ref="B6:D11" totalsRowCount="1" dataDxfId="115" totalsRowDxfId="114">
  <autoFilter ref="B6:D10" xr:uid="{00000000-0009-0000-0100-000001000000}">
    <filterColumn colId="0" hiddenButton="1"/>
    <filterColumn colId="1" hiddenButton="1"/>
    <filterColumn colId="2" hiddenButton="1"/>
  </autoFilter>
  <tableColumns count="3">
    <tableColumn id="1" xr3:uid="{00000000-0010-0000-0000-000001000000}" name="Prizorišče" totalsRowLabel="Vsota" dataDxfId="113" totalsRowDxfId="112"/>
    <tableColumn id="2" xr3:uid="{00000000-0010-0000-0000-000002000000}" name="Predvideno" totalsRowFunction="sum" dataDxfId="111" totalsRowDxfId="110"/>
    <tableColumn id="3" xr3:uid="{00000000-0010-0000-0000-000003000000}" name="Dejansko" totalsRowFunction="sum" dataDxfId="109" totalsRowDxfId="108"/>
  </tableColumns>
  <tableStyleInfo name="SvetliSlogVrtilneTabele1 2" showFirstColumn="1" showLastColumn="0" showRowStripes="1" showColumnStripes="0"/>
  <extLst>
    <ext xmlns:x14="http://schemas.microsoft.com/office/spreadsheetml/2009/9/main" uri="{504A1905-F514-4f6f-8877-14C23A59335A}">
      <x14:table altTextSummary="V to tabelo vnesite predvidene in dejanske stroške mesta. Skupni znesek je izračunan samodejno na koncu."/>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RazstavljavciAliProdajalci" displayName="RazstavljavciAliProdajalci" ref="B18:G22" totalsRowCount="1">
  <autoFilter ref="B18:G21" xr:uid="{00000000-0009-0000-0100-00000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Št. predvidenih" totalsRowLabel="Vsota" dataDxfId="40" totalsRowDxfId="39"/>
    <tableColumn id="2" xr3:uid="{00000000-0010-0000-0900-000002000000}" name="Dejansko število" dataDxfId="38" totalsRowDxfId="37"/>
    <tableColumn id="3" xr3:uid="{00000000-0010-0000-0900-000003000000}" name="Vrsta" dataDxfId="36" totalsRowDxfId="35"/>
    <tableColumn id="4" xr3:uid="{00000000-0010-0000-0900-000004000000}" name="Cena" dataDxfId="26" totalsRowDxfId="34"/>
    <tableColumn id="5" xr3:uid="{00000000-0010-0000-0900-000005000000}" name="Predviden dohodek" totalsRowFunction="sum" dataDxfId="25" totalsRowDxfId="6">
      <calculatedColumnFormula>B19*E19</calculatedColumnFormula>
    </tableColumn>
    <tableColumn id="6" xr3:uid="{00000000-0010-0000-0900-000006000000}" name="Dejanski dohodek" totalsRowFunction="sum" dataDxfId="24" totalsRowDxfId="5">
      <calculatedColumnFormula>C19*E19</calculatedColumnFormula>
    </tableColumn>
  </tableColumns>
  <tableStyleInfo name="SvetliSlogVrtilneTabele1 2" showFirstColumn="0" showLastColumn="0" showRowStripes="1" showColumnStripes="0"/>
  <extLst>
    <ext xmlns:x14="http://schemas.microsoft.com/office/spreadsheetml/2009/9/main" uri="{504A1905-F514-4f6f-8877-14C23A59335A}">
      <x14:table altTextSummary="V to tabelo vnesite predvideno in dejansko število razstavljalcev ter dobaviteljev, vrsto stojnice in ceno. Predvideni in dejanski prihodek od razstavljalcev za posamezno vrsto stojnice ter skupne vsote so izračunani samodejno."/>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ProdajaElementov" displayName="ProdajaElementov" ref="B24:G29" totalsRowCount="1">
  <autoFilter ref="B24:G28"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Št. predvidenih" totalsRowLabel="Vsota" dataDxfId="23" totalsRowDxfId="22"/>
    <tableColumn id="2" xr3:uid="{00000000-0010-0000-0A00-000002000000}" name="Dejansko število" dataDxfId="21" totalsRowDxfId="20"/>
    <tableColumn id="3" xr3:uid="{00000000-0010-0000-0A00-000003000000}" name="Vrsta" dataDxfId="19" totalsRowDxfId="18"/>
    <tableColumn id="4" xr3:uid="{00000000-0010-0000-0A00-000004000000}" name="Cena" dataDxfId="4" totalsRowDxfId="17"/>
    <tableColumn id="5" xr3:uid="{00000000-0010-0000-0A00-000005000000}" name="Predviden dohodek" totalsRowFunction="sum" dataDxfId="3" totalsRowDxfId="1">
      <calculatedColumnFormula>B25*E25</calculatedColumnFormula>
    </tableColumn>
    <tableColumn id="6" xr3:uid="{00000000-0010-0000-0A00-000006000000}" name="Dejanski dohodek" totalsRowFunction="sum" dataDxfId="2" totalsRowDxfId="0">
      <calculatedColumnFormula>C25*E25</calculatedColumnFormula>
    </tableColumn>
  </tableColumns>
  <tableStyleInfo name="SvetliSlogVrtilneTabele1 2" showFirstColumn="0" showLastColumn="0" showRowStripes="1" showColumnStripes="0"/>
  <extLst>
    <ext xmlns:x14="http://schemas.microsoft.com/office/spreadsheetml/2009/9/main" uri="{504A1905-F514-4f6f-8877-14C23A59335A}">
      <x14:table altTextSummary="V to tabelo vnesite predvideno in dejansko število prodanih izdelkov ter vrsto in ceno. Predvideni in dejanski prihodek od prodaje izdelkov ter skupne vsote so izračunani samodejno."/>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053438-C393-4A6F-85EB-6141CE2E580F}" name="Povzetek" displayName="Povzetek" ref="B4:D6" headerRowDxfId="33" totalsRowDxfId="32">
  <autoFilter ref="B4:D6" xr:uid="{E2E1E93F-962E-4908-B5FF-C49FFDD203EC}">
    <filterColumn colId="0" hiddenButton="1"/>
    <filterColumn colId="1" hiddenButton="1"/>
    <filterColumn colId="2" hiddenButton="1"/>
  </autoFilter>
  <tableColumns count="3">
    <tableColumn id="1" xr3:uid="{F67213F1-F34B-417E-9245-0F02F8ACA01B}" name=" Skupaj" totalsRowLabel="Vsota" totalsRowDxfId="31"/>
    <tableColumn id="2" xr3:uid="{B31A4B15-FE6A-45D0-A35F-8DEBCAB99AF7}" name="Predvideno" dataDxfId="30" totalsRowDxfId="29">
      <calculatedColumnFormula>Prihodek!F4</calculatedColumnFormula>
    </tableColumn>
    <tableColumn id="3" xr3:uid="{D633F0A4-A59C-4679-9F1C-8D364B0C972E}" name="Dejansko" totalsRowFunction="sum" dataDxfId="28" totalsRowDxfId="27">
      <calculatedColumnFormula>Prihodek!G4</calculatedColumnFormula>
    </tableColumn>
  </tableColumns>
  <tableStyleInfo name="SvetliSlogVrtilneTabele1 2" showFirstColumn="0" showLastColumn="0" showRowStripes="1" showColumnStripes="0"/>
  <extLst>
    <ext xmlns:x14="http://schemas.microsoft.com/office/spreadsheetml/2009/9/main" uri="{504A1905-F514-4f6f-8877-14C23A59335A}">
      <x14:table altTextSummary="Skupni predvideni in dejanski prihodki ter stroški so samodejno posodobljena v tej tabel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StroškiZaOkrepčila" displayName="StroškiZaOkrepčila" ref="F6:H11" totalsRowCount="1" headerRowDxfId="107">
  <autoFilter ref="F6:H10" xr:uid="{00000000-0009-0000-0100-000003000000}">
    <filterColumn colId="0" hiddenButton="1"/>
    <filterColumn colId="1" hiddenButton="1"/>
    <filterColumn colId="2" hiddenButton="1"/>
  </autoFilter>
  <tableColumns count="3">
    <tableColumn id="1" xr3:uid="{00000000-0010-0000-0100-000001000000}" name="Pijača in prigrizki" totalsRowLabel="Vsota" dataDxfId="106" totalsRowDxfId="105"/>
    <tableColumn id="2" xr3:uid="{00000000-0010-0000-0100-000002000000}" name="Predvideno" totalsRowFunction="sum" dataDxfId="104" totalsRowDxfId="103"/>
    <tableColumn id="3" xr3:uid="{00000000-0010-0000-0100-000003000000}" name="Dejanski" totalsRowFunction="sum" dataDxfId="102" totalsRowDxfId="101"/>
  </tableColumns>
  <tableStyleInfo name="SvetliSlogVrtilneTabele1 2" showFirstColumn="1" showLastColumn="0" showRowStripes="1" showColumnStripes="0"/>
  <extLst>
    <ext xmlns:x14="http://schemas.microsoft.com/office/spreadsheetml/2009/9/main" uri="{504A1905-F514-4f6f-8877-14C23A59335A}">
      <x14:table altTextSummary="V to tabelo vnesite predvidene in dejanske stroške za okrepčila. Skupni znesek je izračunan samodejno na konc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StroškiZaDekoracije" displayName="StroškiZaDekoracije" ref="B13:D19" totalsRowCount="1" dataDxfId="100" totalsRowDxfId="99">
  <autoFilter ref="B13:D18" xr:uid="{00000000-0009-0000-0100-000004000000}">
    <filterColumn colId="0" hiddenButton="1"/>
    <filterColumn colId="1" hiddenButton="1"/>
    <filterColumn colId="2" hiddenButton="1"/>
  </autoFilter>
  <tableColumns count="3">
    <tableColumn id="1" xr3:uid="{00000000-0010-0000-0200-000001000000}" name="Dekoracija" totalsRowLabel="Vsota" dataDxfId="98" totalsRowDxfId="97"/>
    <tableColumn id="2" xr3:uid="{00000000-0010-0000-0200-000002000000}" name="Predvideno" totalsRowFunction="sum" dataDxfId="96" totalsRowDxfId="95"/>
    <tableColumn id="3" xr3:uid="{00000000-0010-0000-0200-000003000000}" name="Dejansko" totalsRowFunction="sum" dataDxfId="94" totalsRowDxfId="93"/>
  </tableColumns>
  <tableStyleInfo name="SvetliSlogVrtilneTabele1 2" showFirstColumn="1" showLastColumn="0" showRowStripes="1" showColumnStripes="0"/>
  <extLst>
    <ext xmlns:x14="http://schemas.microsoft.com/office/spreadsheetml/2009/9/main" uri="{504A1905-F514-4f6f-8877-14C23A59335A}">
      <x14:table altTextSummary="V to tabelo vnesite predvidene in dejanske stroške za dekoracije. Skupni znesek je izračunan samodejno na koncu."/>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StroškiPrograma" displayName="StroškiPrograma" ref="F13:H19" totalsRowCount="1" dataDxfId="92" totalsRowDxfId="91">
  <autoFilter ref="F13:H18" xr:uid="{00000000-0009-0000-0100-000005000000}">
    <filterColumn colId="0" hiddenButton="1"/>
    <filterColumn colId="1" hiddenButton="1"/>
    <filterColumn colId="2" hiddenButton="1"/>
  </autoFilter>
  <tableColumns count="3">
    <tableColumn id="1" xr3:uid="{00000000-0010-0000-0300-000001000000}" name="Program" totalsRowLabel="Vsota" dataDxfId="90" totalsRowDxfId="89"/>
    <tableColumn id="2" xr3:uid="{00000000-0010-0000-0300-000002000000}" name="Predvideno" totalsRowFunction="sum" dataDxfId="88" totalsRowDxfId="87"/>
    <tableColumn id="3" xr3:uid="{00000000-0010-0000-0300-000003000000}" name="Dejanski" totalsRowFunction="sum" dataDxfId="86" totalsRowDxfId="85"/>
  </tableColumns>
  <tableStyleInfo name="SvetliSlogVrtilneTabele1 2" showFirstColumn="1" showLastColumn="0" showRowStripes="1" showColumnStripes="0"/>
  <extLst>
    <ext xmlns:x14="http://schemas.microsoft.com/office/spreadsheetml/2009/9/main" uri="{504A1905-F514-4f6f-8877-14C23A59335A}">
      <x14:table altTextSummary="V to tabelo vnesite predvidene in dejanske stroške programa. Skupni znesek je izračunan samodejno na konc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StroškiPromocije" displayName="StroškiPromocije" ref="B21:D25" totalsRowCount="1" dataDxfId="84" totalsRowDxfId="83">
  <autoFilter ref="B21:D24" xr:uid="{00000000-0009-0000-0100-000006000000}">
    <filterColumn colId="0" hiddenButton="1"/>
    <filterColumn colId="1" hiddenButton="1"/>
    <filterColumn colId="2" hiddenButton="1"/>
  </autoFilter>
  <tableColumns count="3">
    <tableColumn id="1" xr3:uid="{00000000-0010-0000-0400-000001000000}" name="Promocijski material" totalsRowLabel="Vsota" dataDxfId="82" totalsRowDxfId="81"/>
    <tableColumn id="2" xr3:uid="{00000000-0010-0000-0400-000002000000}" name="Predvideno" totalsRowFunction="sum" dataDxfId="80" totalsRowDxfId="79"/>
    <tableColumn id="3" xr3:uid="{00000000-0010-0000-0400-000003000000}" name="Dejansko" totalsRowFunction="sum" dataDxfId="78" totalsRowDxfId="77"/>
  </tableColumns>
  <tableStyleInfo name="SvetliSlogVrtilneTabele1 2" showFirstColumn="1" showLastColumn="0" showRowStripes="1" showColumnStripes="0"/>
  <extLst>
    <ext xmlns:x14="http://schemas.microsoft.com/office/spreadsheetml/2009/9/main" uri="{504A1905-F514-4f6f-8877-14C23A59335A}">
      <x14:table altTextSummary="V to tabelo vnesite predvidene in dejanske stroške promocije. Skupni znesek je izračunan samodejno na koncu."/>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StroškiZaNagrade" displayName="StroškiZaNagrade" ref="F21:H24" totalsRowCount="1" dataDxfId="76" totalsRowDxfId="75">
  <autoFilter ref="F21:H23" xr:uid="{00000000-0009-0000-0100-000007000000}">
    <filterColumn colId="0" hiddenButton="1"/>
    <filterColumn colId="1" hiddenButton="1"/>
    <filterColumn colId="2" hiddenButton="1"/>
  </autoFilter>
  <tableColumns count="3">
    <tableColumn id="1" xr3:uid="{00000000-0010-0000-0500-000001000000}" name="Nagrade" totalsRowLabel="Vsota" dataDxfId="74" totalsRowDxfId="73"/>
    <tableColumn id="2" xr3:uid="{00000000-0010-0000-0500-000002000000}" name="Predvideno" totalsRowFunction="sum" dataDxfId="72" totalsRowDxfId="71"/>
    <tableColumn id="3" xr3:uid="{00000000-0010-0000-0500-000003000000}" name="Dejansko" totalsRowFunction="sum" dataDxfId="70" totalsRowDxfId="69"/>
  </tableColumns>
  <tableStyleInfo name="SvetliSlogVrtilneTabele1 2" showFirstColumn="1" showLastColumn="0" showRowStripes="1" showColumnStripes="0"/>
  <extLst>
    <ext xmlns:x14="http://schemas.microsoft.com/office/spreadsheetml/2009/9/main" uri="{504A1905-F514-4f6f-8877-14C23A59335A}">
      <x14:table altTextSummary="V to tabelo vnesite predvidene in dejanske stroške za nagrade. Skupni znesek je izračunan samodejno na koncu."/>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RazniStroški" displayName="RazniStroški" ref="B27:D32" totalsRowCount="1" dataDxfId="68" totalsRowDxfId="67">
  <autoFilter ref="B27:D31" xr:uid="{00000000-0009-0000-0100-000008000000}">
    <filterColumn colId="0" hiddenButton="1"/>
    <filterColumn colId="1" hiddenButton="1"/>
    <filterColumn colId="2" hiddenButton="1"/>
  </autoFilter>
  <tableColumns count="3">
    <tableColumn id="1" xr3:uid="{00000000-0010-0000-0600-000001000000}" name="Razno" totalsRowLabel="Vsota" dataDxfId="66" totalsRowDxfId="65"/>
    <tableColumn id="2" xr3:uid="{00000000-0010-0000-0600-000002000000}" name="Predvideno" totalsRowFunction="sum" dataDxfId="64" totalsRowDxfId="63"/>
    <tableColumn id="3" xr3:uid="{00000000-0010-0000-0600-000003000000}" name="Dejansko" totalsRowFunction="sum" dataDxfId="62" totalsRowDxfId="61"/>
  </tableColumns>
  <tableStyleInfo name="SvetliSlogVrtilneTabele1 2" showFirstColumn="1" showLastColumn="0" showRowStripes="1" showColumnStripes="0"/>
  <extLst>
    <ext xmlns:x14="http://schemas.microsoft.com/office/spreadsheetml/2009/9/main" uri="{504A1905-F514-4f6f-8877-14C23A59335A}">
      <x14:table altTextSummary="V to tabelo vnesite predvidene in dejanske razne stroške. Skupni znesek je izračunan samodejno na koncu."/>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Vstopnina" displayName="Vstopnina" ref="B6:G10" totalsRowCount="1" headerRowDxfId="60" dataDxfId="59" totalsRowDxfId="58">
  <autoFilter ref="B6:G9"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Št. predvidenih" totalsRowLabel="Vsota" dataDxfId="57" totalsRowDxfId="56"/>
    <tableColumn id="2" xr3:uid="{00000000-0010-0000-0700-000002000000}" name="Dejansko število" dataDxfId="55" totalsRowDxfId="54"/>
    <tableColumn id="3" xr3:uid="{00000000-0010-0000-0700-000003000000}" name="Vrsta" dataDxfId="53" totalsRowDxfId="52"/>
    <tableColumn id="4" xr3:uid="{00000000-0010-0000-0700-000004000000}" name="Cena" dataDxfId="16" totalsRowDxfId="51"/>
    <tableColumn id="6" xr3:uid="{00000000-0010-0000-0700-000006000000}" name="Predviden dohodek" totalsRowFunction="sum" dataDxfId="15" totalsRowDxfId="13">
      <calculatedColumnFormula>B7*E7</calculatedColumnFormula>
    </tableColumn>
    <tableColumn id="7" xr3:uid="{00000000-0010-0000-0700-000007000000}" name="Dejanski dohodek" totalsRowFunction="sum" dataDxfId="14" totalsRowDxfId="12">
      <calculatedColumnFormula>C7*E7</calculatedColumnFormula>
    </tableColumn>
  </tableColumns>
  <tableStyleInfo name="SvetliSlogVrtilneTabele1 2" showFirstColumn="0" showLastColumn="0" showRowStripes="1" showColumnStripes="0"/>
  <extLst>
    <ext xmlns:x14="http://schemas.microsoft.com/office/spreadsheetml/2009/9/main" uri="{504A1905-F514-4f6f-8877-14C23A59335A}">
      <x14:table altTextSummary="V to tabelo vnesite predvideno in dejansko število vstopnic ter vrsto in ceno. Predvideni in dejanski prihodek od vstopnic ter skupne vsote so izračunani samodejno."/>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OglasiVProgramu" displayName="OglasiVProgramu" ref="B12:G16" totalsRowCount="1" headerRowDxfId="50" dataDxfId="49" totalsRowDxfId="48">
  <autoFilter ref="B12:G15"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Št. predvidenih" totalsRowLabel="Vsota" dataDxfId="47" totalsRowDxfId="46"/>
    <tableColumn id="2" xr3:uid="{00000000-0010-0000-0800-000002000000}" name="Dejansko število" dataDxfId="45" totalsRowDxfId="44"/>
    <tableColumn id="3" xr3:uid="{00000000-0010-0000-0800-000003000000}" name="Vrsta" dataDxfId="43" totalsRowDxfId="42"/>
    <tableColumn id="4" xr3:uid="{00000000-0010-0000-0800-000004000000}" name="Cena" dataDxfId="11" totalsRowDxfId="41"/>
    <tableColumn id="5" xr3:uid="{00000000-0010-0000-0800-000005000000}" name="Predviden dohodek" totalsRowFunction="sum" dataDxfId="10" totalsRowDxfId="8">
      <calculatedColumnFormula>B13*E13</calculatedColumnFormula>
    </tableColumn>
    <tableColumn id="6" xr3:uid="{00000000-0010-0000-0800-000006000000}" name="Dejanski dohodek" totalsRowFunction="sum" dataDxfId="9" totalsRowDxfId="7">
      <calculatedColumnFormula>C13*E13</calculatedColumnFormula>
    </tableColumn>
  </tableColumns>
  <tableStyleInfo name="SvetliSlogVrtilneTabele1 2" showFirstColumn="0" showLastColumn="0" showRowStripes="1" showColumnStripes="0"/>
  <extLst>
    <ext xmlns:x14="http://schemas.microsoft.com/office/spreadsheetml/2009/9/main" uri="{504A1905-F514-4f6f-8877-14C23A59335A}">
      <x14:table altTextSummary="V to tabelo vnesite predvideno in dejansko število oglasov ter vrsto in ceno. Predvideni in dejanski prihodek od oglasov ter skupne vsote so izračunani samodejno."/>
    </ext>
  </extLst>
</table>
</file>

<file path=xl/theme/theme1.xml><?xml version="1.0" encoding="utf-8"?>
<a:theme xmlns:a="http://schemas.openxmlformats.org/drawingml/2006/main" name="Office Theme">
  <a:themeElements>
    <a:clrScheme name="Custom 13">
      <a:dk1>
        <a:srgbClr val="111111"/>
      </a:dk1>
      <a:lt1>
        <a:srgbClr val="FFFFFF"/>
      </a:lt1>
      <a:dk2>
        <a:srgbClr val="2D3047"/>
      </a:dk2>
      <a:lt2>
        <a:srgbClr val="FFFFFF"/>
      </a:lt2>
      <a:accent1>
        <a:srgbClr val="B50745"/>
      </a:accent1>
      <a:accent2>
        <a:srgbClr val="1C9AAA"/>
      </a:accent2>
      <a:accent3>
        <a:srgbClr val="E0C93A"/>
      </a:accent3>
      <a:accent4>
        <a:srgbClr val="B50745"/>
      </a:accent4>
      <a:accent5>
        <a:srgbClr val="1C9AAA"/>
      </a:accent5>
      <a:accent6>
        <a:srgbClr val="E0C93A"/>
      </a:accent6>
      <a:hlink>
        <a:srgbClr val="4CD0E2"/>
      </a:hlink>
      <a:folHlink>
        <a:srgbClr val="4CD0E2"/>
      </a:folHlink>
    </a:clrScheme>
    <a:fontScheme name="Custom 2">
      <a:majorFont>
        <a:latin typeface="Century Gothic"/>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00B4-02BC-4B65-B20F-7C842CD422DD}">
  <sheetPr>
    <tabColor theme="8" tint="-0.499984740745262"/>
  </sheetPr>
  <dimension ref="B1:B8"/>
  <sheetViews>
    <sheetView showGridLines="0" tabSelected="1" workbookViewId="0"/>
  </sheetViews>
  <sheetFormatPr defaultRowHeight="12.75" x14ac:dyDescent="0.2"/>
  <cols>
    <col min="1" max="1" width="2.7109375" customWidth="1"/>
    <col min="2" max="2" width="116.42578125" customWidth="1"/>
    <col min="3" max="3" width="2.7109375" customWidth="1"/>
  </cols>
  <sheetData>
    <row r="1" spans="2:2" s="33" customFormat="1" ht="30" customHeight="1" x14ac:dyDescent="0.2">
      <c r="B1" s="35" t="s">
        <v>0</v>
      </c>
    </row>
    <row r="2" spans="2:2" ht="30" customHeight="1" x14ac:dyDescent="0.25">
      <c r="B2" s="43" t="s">
        <v>1</v>
      </c>
    </row>
    <row r="3" spans="2:2" ht="30" customHeight="1" x14ac:dyDescent="0.25">
      <c r="B3" s="34" t="s">
        <v>2</v>
      </c>
    </row>
    <row r="4" spans="2:2" ht="30" customHeight="1" x14ac:dyDescent="0.25">
      <c r="B4" s="34" t="s">
        <v>3</v>
      </c>
    </row>
    <row r="5" spans="2:2" ht="30" customHeight="1" x14ac:dyDescent="0.25">
      <c r="B5" s="34" t="s">
        <v>4</v>
      </c>
    </row>
    <row r="6" spans="2:2" ht="30" customHeight="1" x14ac:dyDescent="0.25">
      <c r="B6" s="36" t="s">
        <v>5</v>
      </c>
    </row>
    <row r="7" spans="2:2" ht="60" customHeight="1" x14ac:dyDescent="0.25">
      <c r="B7" s="34" t="s">
        <v>6</v>
      </c>
    </row>
    <row r="8" spans="2:2" ht="39.950000000000003" customHeight="1" x14ac:dyDescent="0.25">
      <c r="B8" s="34"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H32"/>
  <sheetViews>
    <sheetView showGridLines="0" zoomScaleNormal="100" workbookViewId="0"/>
  </sheetViews>
  <sheetFormatPr defaultColWidth="9.140625" defaultRowHeight="12.75" x14ac:dyDescent="0.2"/>
  <cols>
    <col min="1" max="1" width="2.7109375" style="37" customWidth="1"/>
    <col min="2" max="2" width="32.85546875" style="1" bestFit="1" customWidth="1"/>
    <col min="3" max="3" width="15.7109375" style="1" customWidth="1"/>
    <col min="4" max="4" width="25.42578125" style="1" customWidth="1"/>
    <col min="5" max="5" width="3.42578125" style="1" customWidth="1"/>
    <col min="6" max="6" width="27.7109375" style="1" customWidth="1"/>
    <col min="7" max="8" width="22.7109375" style="1" customWidth="1"/>
    <col min="9" max="9" width="2.7109375" style="1" customWidth="1"/>
    <col min="10" max="16384" width="9.140625" style="1"/>
  </cols>
  <sheetData>
    <row r="1" spans="1:8" ht="45.75" customHeight="1" x14ac:dyDescent="0.2">
      <c r="A1" s="37" t="s">
        <v>8</v>
      </c>
      <c r="B1" s="55" t="s">
        <v>11</v>
      </c>
      <c r="C1" s="55"/>
      <c r="D1" s="55"/>
      <c r="E1" s="55"/>
      <c r="F1" s="20"/>
      <c r="G1" s="20"/>
      <c r="H1" s="21" t="s">
        <v>49</v>
      </c>
    </row>
    <row r="2" spans="1:8" ht="6.75" customHeight="1" x14ac:dyDescent="0.2">
      <c r="B2" s="14"/>
      <c r="C2" s="14"/>
      <c r="D2" s="14"/>
      <c r="E2" s="15"/>
      <c r="F2" s="15"/>
      <c r="G2" s="15"/>
      <c r="H2" s="16"/>
    </row>
    <row r="3" spans="1:8" s="10" customFormat="1" ht="15" customHeight="1" x14ac:dyDescent="0.2">
      <c r="A3" s="37" t="s">
        <v>9</v>
      </c>
      <c r="B3" s="54" t="s">
        <v>12</v>
      </c>
      <c r="C3" s="12"/>
      <c r="D3" s="12"/>
      <c r="E3" s="12"/>
      <c r="F3" s="12"/>
      <c r="G3" s="13" t="s">
        <v>33</v>
      </c>
      <c r="H3" s="13" t="s">
        <v>34</v>
      </c>
    </row>
    <row r="4" spans="1:8" ht="24" customHeight="1" x14ac:dyDescent="0.2">
      <c r="A4" s="37" t="s">
        <v>10</v>
      </c>
      <c r="B4" s="54"/>
      <c r="C4" s="11"/>
      <c r="D4" s="11"/>
      <c r="E4" s="11"/>
      <c r="F4" s="11"/>
      <c r="G4" s="44">
        <f>SUM(C11,C19,C25,C32,G11,G19,G24)</f>
        <v>882</v>
      </c>
      <c r="H4" s="44">
        <f>SUM(D11,D19,D25,D32,H11,H19,H24)</f>
        <v>333</v>
      </c>
    </row>
    <row r="5" spans="1:8" ht="15" customHeight="1" x14ac:dyDescent="0.2">
      <c r="B5" s="6"/>
      <c r="C5" s="7"/>
      <c r="D5" s="7"/>
      <c r="E5" s="5"/>
      <c r="F5" s="5"/>
      <c r="G5" s="5"/>
      <c r="H5" s="5"/>
    </row>
    <row r="6" spans="1:8" s="8" customFormat="1" ht="20.100000000000001" customHeight="1" x14ac:dyDescent="0.2">
      <c r="A6" s="37" t="s">
        <v>90</v>
      </c>
      <c r="B6" s="19" t="s">
        <v>13</v>
      </c>
      <c r="C6" s="38" t="s">
        <v>33</v>
      </c>
      <c r="D6" s="38" t="s">
        <v>34</v>
      </c>
      <c r="E6" s="9"/>
      <c r="F6" s="19" t="s">
        <v>35</v>
      </c>
      <c r="G6" s="38" t="s">
        <v>33</v>
      </c>
      <c r="H6" s="38" t="s">
        <v>50</v>
      </c>
    </row>
    <row r="7" spans="1:8" ht="15.95" customHeight="1" x14ac:dyDescent="0.2">
      <c r="B7" s="19" t="s">
        <v>14</v>
      </c>
      <c r="C7" s="45">
        <v>500</v>
      </c>
      <c r="D7" s="45"/>
      <c r="E7" s="5"/>
      <c r="F7" s="19" t="s">
        <v>36</v>
      </c>
      <c r="G7" s="45"/>
      <c r="H7" s="45"/>
    </row>
    <row r="8" spans="1:8" ht="15.95" customHeight="1" x14ac:dyDescent="0.2">
      <c r="B8" s="19" t="s">
        <v>15</v>
      </c>
      <c r="C8" s="45"/>
      <c r="D8" s="45"/>
      <c r="E8" s="5"/>
      <c r="F8" s="19" t="s">
        <v>37</v>
      </c>
      <c r="G8" s="45">
        <v>20</v>
      </c>
      <c r="H8" s="45"/>
    </row>
    <row r="9" spans="1:8" ht="15.95" customHeight="1" x14ac:dyDescent="0.2">
      <c r="B9" s="19" t="s">
        <v>16</v>
      </c>
      <c r="C9" s="45"/>
      <c r="D9" s="45"/>
      <c r="E9" s="5"/>
      <c r="F9" s="19" t="s">
        <v>38</v>
      </c>
      <c r="G9" s="45"/>
      <c r="H9" s="45">
        <v>20</v>
      </c>
    </row>
    <row r="10" spans="1:8" ht="15.95" customHeight="1" x14ac:dyDescent="0.2">
      <c r="B10" s="19" t="s">
        <v>17</v>
      </c>
      <c r="C10" s="45"/>
      <c r="D10" s="45"/>
      <c r="E10" s="5"/>
      <c r="F10" s="19" t="s">
        <v>39</v>
      </c>
      <c r="G10" s="45"/>
      <c r="H10" s="45"/>
    </row>
    <row r="11" spans="1:8" ht="15.95" customHeight="1" x14ac:dyDescent="0.2">
      <c r="B11" s="19" t="s">
        <v>86</v>
      </c>
      <c r="C11" s="45">
        <f>SUBTOTAL(109,StroškiMesta[Predvideno])</f>
        <v>500</v>
      </c>
      <c r="D11" s="45">
        <f>SUBTOTAL(109,StroškiMesta[Dejansko])</f>
        <v>0</v>
      </c>
      <c r="E11" s="5"/>
      <c r="F11" s="19" t="s">
        <v>86</v>
      </c>
      <c r="G11" s="45">
        <f>SUBTOTAL(109,StroškiZaOkrepčila[Predvideno])</f>
        <v>20</v>
      </c>
      <c r="H11" s="45">
        <f>SUBTOTAL(109,StroškiZaOkrepčila[Dejanski])</f>
        <v>20</v>
      </c>
    </row>
    <row r="12" spans="1:8" ht="15" customHeight="1" x14ac:dyDescent="0.2">
      <c r="B12" s="6"/>
      <c r="C12" s="7"/>
      <c r="D12" s="7"/>
      <c r="E12" s="5"/>
      <c r="F12" s="5"/>
      <c r="G12" s="5"/>
      <c r="H12" s="5"/>
    </row>
    <row r="13" spans="1:8" ht="20.100000000000001" customHeight="1" x14ac:dyDescent="0.2">
      <c r="A13" s="37" t="s">
        <v>91</v>
      </c>
      <c r="B13" s="19" t="s">
        <v>18</v>
      </c>
      <c r="C13" s="38" t="s">
        <v>33</v>
      </c>
      <c r="D13" s="38" t="s">
        <v>34</v>
      </c>
      <c r="E13" s="5"/>
      <c r="F13" s="19" t="s">
        <v>40</v>
      </c>
      <c r="G13" s="38" t="s">
        <v>33</v>
      </c>
      <c r="H13" s="38" t="s">
        <v>50</v>
      </c>
    </row>
    <row r="14" spans="1:8" ht="15.95" customHeight="1" x14ac:dyDescent="0.2">
      <c r="B14" s="17" t="s">
        <v>19</v>
      </c>
      <c r="C14" s="47">
        <v>200</v>
      </c>
      <c r="D14" s="47">
        <v>300</v>
      </c>
      <c r="E14" s="5"/>
      <c r="F14" s="17" t="s">
        <v>41</v>
      </c>
      <c r="G14" s="46"/>
      <c r="H14" s="46"/>
    </row>
    <row r="15" spans="1:8" ht="15.95" customHeight="1" x14ac:dyDescent="0.2">
      <c r="B15" s="17" t="s">
        <v>20</v>
      </c>
      <c r="C15" s="47"/>
      <c r="D15" s="47"/>
      <c r="E15" s="5"/>
      <c r="F15" s="17" t="s">
        <v>42</v>
      </c>
      <c r="G15" s="46">
        <v>30</v>
      </c>
      <c r="H15" s="46"/>
    </row>
    <row r="16" spans="1:8" ht="15.95" customHeight="1" x14ac:dyDescent="0.2">
      <c r="B16" s="17" t="s">
        <v>21</v>
      </c>
      <c r="C16" s="47"/>
      <c r="D16" s="47"/>
      <c r="E16" s="5"/>
      <c r="F16" s="17" t="s">
        <v>43</v>
      </c>
      <c r="G16" s="46"/>
      <c r="H16" s="46"/>
    </row>
    <row r="17" spans="1:8" ht="15.95" customHeight="1" x14ac:dyDescent="0.2">
      <c r="B17" s="17" t="s">
        <v>22</v>
      </c>
      <c r="C17" s="47"/>
      <c r="D17" s="47"/>
      <c r="E17" s="5"/>
      <c r="F17" s="17" t="s">
        <v>44</v>
      </c>
      <c r="G17" s="46"/>
      <c r="H17" s="46"/>
    </row>
    <row r="18" spans="1:8" ht="15.95" customHeight="1" x14ac:dyDescent="0.2">
      <c r="B18" s="17" t="s">
        <v>23</v>
      </c>
      <c r="C18" s="47"/>
      <c r="D18" s="47"/>
      <c r="E18" s="5"/>
      <c r="F18" s="17" t="s">
        <v>45</v>
      </c>
      <c r="G18" s="46"/>
      <c r="H18" s="46"/>
    </row>
    <row r="19" spans="1:8" ht="15.95" customHeight="1" x14ac:dyDescent="0.2">
      <c r="B19" s="17" t="s">
        <v>86</v>
      </c>
      <c r="C19" s="47">
        <f>SUBTOTAL(109,StroškiZaDekoracije[Predvideno])</f>
        <v>200</v>
      </c>
      <c r="D19" s="47">
        <f>SUBTOTAL(109,StroškiZaDekoracije[Dejansko])</f>
        <v>300</v>
      </c>
      <c r="E19" s="5"/>
      <c r="F19" s="17" t="s">
        <v>86</v>
      </c>
      <c r="G19" s="46">
        <f>SUBTOTAL(109,StroškiPrograma[Predvideno])</f>
        <v>30</v>
      </c>
      <c r="H19" s="46">
        <f>SUBTOTAL(109,StroškiPrograma[Dejanski])</f>
        <v>0</v>
      </c>
    </row>
    <row r="20" spans="1:8" ht="15" customHeight="1" x14ac:dyDescent="0.2">
      <c r="B20" s="18"/>
      <c r="C20" s="31"/>
      <c r="D20" s="31"/>
      <c r="E20" s="5"/>
      <c r="F20" s="18"/>
      <c r="G20" s="5"/>
      <c r="H20" s="5"/>
    </row>
    <row r="21" spans="1:8" ht="20.100000000000001" customHeight="1" x14ac:dyDescent="0.2">
      <c r="A21" s="37" t="s">
        <v>92</v>
      </c>
      <c r="B21" s="19" t="s">
        <v>24</v>
      </c>
      <c r="C21" s="38" t="s">
        <v>33</v>
      </c>
      <c r="D21" s="38" t="s">
        <v>34</v>
      </c>
      <c r="E21" s="5"/>
      <c r="F21" s="19" t="s">
        <v>46</v>
      </c>
      <c r="G21" s="38" t="s">
        <v>33</v>
      </c>
      <c r="H21" s="38" t="s">
        <v>34</v>
      </c>
    </row>
    <row r="22" spans="1:8" ht="15.95" customHeight="1" x14ac:dyDescent="0.2">
      <c r="B22" s="17" t="s">
        <v>25</v>
      </c>
      <c r="C22" s="47"/>
      <c r="D22" s="47"/>
      <c r="E22" s="5"/>
      <c r="F22" s="17" t="s">
        <v>47</v>
      </c>
      <c r="G22" s="46"/>
      <c r="H22" s="46"/>
    </row>
    <row r="23" spans="1:8" ht="15.95" customHeight="1" x14ac:dyDescent="0.2">
      <c r="B23" s="17" t="s">
        <v>26</v>
      </c>
      <c r="C23" s="47">
        <v>20</v>
      </c>
      <c r="D23" s="47"/>
      <c r="E23" s="5"/>
      <c r="F23" s="17" t="s">
        <v>48</v>
      </c>
      <c r="G23" s="46">
        <v>100</v>
      </c>
      <c r="H23" s="46"/>
    </row>
    <row r="24" spans="1:8" ht="15.95" customHeight="1" x14ac:dyDescent="0.2">
      <c r="B24" s="17" t="s">
        <v>27</v>
      </c>
      <c r="C24" s="47"/>
      <c r="D24" s="47"/>
      <c r="E24" s="5"/>
      <c r="F24" s="17" t="s">
        <v>86</v>
      </c>
      <c r="G24" s="46">
        <f>SUBTOTAL(109,StroškiZaNagrade[Predvideno])</f>
        <v>100</v>
      </c>
      <c r="H24" s="46">
        <f>SUBTOTAL(109,StroškiZaNagrade[Dejansko])</f>
        <v>0</v>
      </c>
    </row>
    <row r="25" spans="1:8" ht="15.95" customHeight="1" x14ac:dyDescent="0.2">
      <c r="B25" s="17" t="s">
        <v>86</v>
      </c>
      <c r="C25" s="47">
        <f>SUBTOTAL(109,StroškiPromocije[Predvideno])</f>
        <v>20</v>
      </c>
      <c r="D25" s="47">
        <f>SUBTOTAL(109,StroškiPromocije[Dejansko])</f>
        <v>0</v>
      </c>
      <c r="E25" s="5"/>
      <c r="F25" s="5"/>
      <c r="G25" s="5"/>
      <c r="H25" s="5"/>
    </row>
    <row r="26" spans="1:8" ht="15" customHeight="1" x14ac:dyDescent="0.2">
      <c r="B26" s="18"/>
      <c r="C26" s="31"/>
      <c r="D26" s="31"/>
      <c r="E26" s="5"/>
      <c r="F26" s="5"/>
      <c r="G26" s="5"/>
      <c r="H26" s="5"/>
    </row>
    <row r="27" spans="1:8" ht="20.100000000000001" customHeight="1" x14ac:dyDescent="0.2">
      <c r="A27" s="37" t="s">
        <v>93</v>
      </c>
      <c r="B27" s="19" t="s">
        <v>28</v>
      </c>
      <c r="C27" s="38" t="s">
        <v>33</v>
      </c>
      <c r="D27" s="38" t="s">
        <v>34</v>
      </c>
      <c r="E27" s="5"/>
      <c r="F27" s="5"/>
      <c r="G27" s="5"/>
      <c r="H27" s="5"/>
    </row>
    <row r="28" spans="1:8" ht="15.95" customHeight="1" x14ac:dyDescent="0.2">
      <c r="B28" s="17" t="s">
        <v>29</v>
      </c>
      <c r="C28" s="47"/>
      <c r="D28" s="47">
        <v>13</v>
      </c>
      <c r="E28" s="5"/>
      <c r="F28" s="5"/>
      <c r="G28" s="5"/>
      <c r="H28" s="5"/>
    </row>
    <row r="29" spans="1:8" ht="15.95" customHeight="1" x14ac:dyDescent="0.2">
      <c r="B29" s="17" t="s">
        <v>30</v>
      </c>
      <c r="C29" s="47">
        <v>12</v>
      </c>
      <c r="D29" s="47"/>
      <c r="E29" s="5"/>
      <c r="F29" s="5"/>
      <c r="G29" s="5"/>
      <c r="H29" s="5"/>
    </row>
    <row r="30" spans="1:8" ht="15.95" customHeight="1" x14ac:dyDescent="0.2">
      <c r="B30" s="17" t="s">
        <v>31</v>
      </c>
      <c r="C30" s="47"/>
      <c r="D30" s="47"/>
      <c r="E30" s="5"/>
      <c r="F30" s="5"/>
      <c r="G30" s="5"/>
      <c r="H30" s="5"/>
    </row>
    <row r="31" spans="1:8" ht="15.95" customHeight="1" x14ac:dyDescent="0.2">
      <c r="B31" s="17" t="s">
        <v>32</v>
      </c>
      <c r="C31" s="47"/>
      <c r="D31" s="47"/>
      <c r="E31" s="5"/>
      <c r="F31" s="5"/>
      <c r="G31" s="5"/>
      <c r="H31" s="5"/>
    </row>
    <row r="32" spans="1:8" ht="15.95" customHeight="1" x14ac:dyDescent="0.2">
      <c r="B32" s="19" t="s">
        <v>86</v>
      </c>
      <c r="C32" s="45">
        <f>SUBTOTAL(109,RazniStroški[Predvideno])</f>
        <v>12</v>
      </c>
      <c r="D32" s="45">
        <f>SUBTOTAL(109,RazniStroški[Dejansko])</f>
        <v>13</v>
      </c>
    </row>
  </sheetData>
  <mergeCells count="2">
    <mergeCell ref="B3:B4"/>
    <mergeCell ref="B1:E1"/>
  </mergeCells>
  <phoneticPr fontId="2" type="noConversion"/>
  <printOptions horizontalCentered="1"/>
  <pageMargins left="0.75" right="0.75" top="1" bottom="1" header="0.5" footer="0.5"/>
  <pageSetup paperSize="9" scale="93" fitToHeight="0" orientation="landscape" r:id="rId1"/>
  <headerFooter alignWithMargins="0"/>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H29"/>
  <sheetViews>
    <sheetView showGridLines="0" zoomScaleNormal="100" zoomScaleSheetLayoutView="75" workbookViewId="0"/>
  </sheetViews>
  <sheetFormatPr defaultColWidth="9.140625" defaultRowHeight="12.75" x14ac:dyDescent="0.2"/>
  <cols>
    <col min="1" max="1" width="2.7109375" style="37" customWidth="1"/>
    <col min="2" max="2" width="35" style="1" customWidth="1"/>
    <col min="3" max="3" width="17.7109375" style="1" bestFit="1" customWidth="1"/>
    <col min="4" max="4" width="24.28515625" style="1" customWidth="1"/>
    <col min="5" max="6" width="23.140625" style="1" customWidth="1"/>
    <col min="7" max="7" width="24.140625" style="1" customWidth="1"/>
    <col min="8" max="8" width="2.7109375" style="1" customWidth="1"/>
    <col min="9" max="16384" width="9.140625" style="1"/>
  </cols>
  <sheetData>
    <row r="1" spans="1:8" ht="45.75" customHeight="1" x14ac:dyDescent="0.2">
      <c r="A1" s="37" t="s">
        <v>89</v>
      </c>
      <c r="B1" s="55" t="str">
        <f>Stroški!B1</f>
        <v>Proračun dogodka za ime dogodka</v>
      </c>
      <c r="C1" s="55"/>
      <c r="D1" s="55"/>
      <c r="E1" s="20"/>
      <c r="F1" s="20"/>
      <c r="G1" s="21" t="s">
        <v>76</v>
      </c>
    </row>
    <row r="2" spans="1:8" ht="6.75" customHeight="1" x14ac:dyDescent="0.2">
      <c r="B2" s="14"/>
      <c r="C2" s="14"/>
      <c r="D2" s="14"/>
      <c r="E2" s="15"/>
      <c r="F2" s="15"/>
      <c r="G2" s="15"/>
      <c r="H2" s="16"/>
    </row>
    <row r="3" spans="1:8" s="10" customFormat="1" ht="15" customHeight="1" x14ac:dyDescent="0.2">
      <c r="A3" s="37" t="s">
        <v>94</v>
      </c>
      <c r="B3" s="54" t="s">
        <v>56</v>
      </c>
      <c r="C3" s="12"/>
      <c r="D3" s="12"/>
      <c r="E3" s="12"/>
      <c r="F3" s="13" t="s">
        <v>33</v>
      </c>
      <c r="G3" s="13" t="s">
        <v>34</v>
      </c>
    </row>
    <row r="4" spans="1:8" ht="24" customHeight="1" x14ac:dyDescent="0.2">
      <c r="A4" s="37" t="s">
        <v>51</v>
      </c>
      <c r="B4" s="54"/>
      <c r="C4" s="11"/>
      <c r="D4" s="11"/>
      <c r="E4" s="11"/>
      <c r="F4" s="44">
        <f>SUM(Vstopnina[[#Totals],[Predviden dohodek]],OglasiVProgramu[[#Totals],[Predviden dohodek]],RazstavljavciAliProdajalci[[#Totals],[Predviden dohodek]],ProdajaElementov[[#Totals],[Predviden dohodek]])</f>
        <v>1936</v>
      </c>
      <c r="G4" s="44">
        <f>SUM(Vstopnina[[#Totals],[Dejanski dohodek]],OglasiVProgramu[[#Totals],[Dejanski dohodek]],RazstavljavciAliProdajalci[[#Totals],[Dejanski dohodek]],ProdajaElementov[[#Totals],[Dejanski dohodek]])</f>
        <v>1831</v>
      </c>
    </row>
    <row r="5" spans="1:8" ht="35.1" customHeight="1" x14ac:dyDescent="0.2">
      <c r="A5" s="37" t="s">
        <v>95</v>
      </c>
      <c r="B5" s="32" t="s">
        <v>57</v>
      </c>
      <c r="C5" s="22"/>
      <c r="D5" s="22"/>
      <c r="E5" s="22"/>
      <c r="F5" s="22"/>
      <c r="G5" s="22"/>
    </row>
    <row r="6" spans="1:8" ht="20.100000000000001" customHeight="1" x14ac:dyDescent="0.2">
      <c r="A6" s="37" t="s">
        <v>52</v>
      </c>
      <c r="B6" s="23" t="s">
        <v>58</v>
      </c>
      <c r="C6" s="23" t="s">
        <v>62</v>
      </c>
      <c r="D6" s="23" t="s">
        <v>63</v>
      </c>
      <c r="E6" s="23" t="s">
        <v>74</v>
      </c>
      <c r="F6" s="23" t="s">
        <v>75</v>
      </c>
      <c r="G6" s="23" t="s">
        <v>77</v>
      </c>
    </row>
    <row r="7" spans="1:8" ht="15.95" customHeight="1" x14ac:dyDescent="0.2">
      <c r="B7" s="23">
        <v>300</v>
      </c>
      <c r="C7" s="23">
        <v>278</v>
      </c>
      <c r="D7" s="23" t="s">
        <v>64</v>
      </c>
      <c r="E7" s="48">
        <v>5</v>
      </c>
      <c r="F7" s="48">
        <f>B7*E7</f>
        <v>1500</v>
      </c>
      <c r="G7" s="48">
        <f>C7*E7</f>
        <v>1390</v>
      </c>
    </row>
    <row r="8" spans="1:8" ht="15.95" customHeight="1" x14ac:dyDescent="0.2">
      <c r="B8" s="23">
        <v>197</v>
      </c>
      <c r="C8" s="23">
        <v>195</v>
      </c>
      <c r="D8" s="23" t="s">
        <v>65</v>
      </c>
      <c r="E8" s="48">
        <v>2</v>
      </c>
      <c r="F8" s="48">
        <f>B8*E8</f>
        <v>394</v>
      </c>
      <c r="G8" s="48">
        <f>C8*E8</f>
        <v>390</v>
      </c>
    </row>
    <row r="9" spans="1:8" ht="15.75" customHeight="1" x14ac:dyDescent="0.2">
      <c r="B9" s="23">
        <v>42</v>
      </c>
      <c r="C9" s="23">
        <v>51</v>
      </c>
      <c r="D9" s="23" t="s">
        <v>66</v>
      </c>
      <c r="E9" s="48">
        <v>1</v>
      </c>
      <c r="F9" s="48">
        <f>B9*E9</f>
        <v>42</v>
      </c>
      <c r="G9" s="48">
        <f>C9*E9</f>
        <v>51</v>
      </c>
    </row>
    <row r="10" spans="1:8" ht="15.95" customHeight="1" x14ac:dyDescent="0.2">
      <c r="B10" s="23" t="s">
        <v>86</v>
      </c>
      <c r="C10" s="24"/>
      <c r="D10" s="24"/>
      <c r="E10" s="23"/>
      <c r="F10" s="48">
        <f>SUBTOTAL(109,Vstopnina[Predviden dohodek])</f>
        <v>1936</v>
      </c>
      <c r="G10" s="48">
        <f>SUBTOTAL(109,Vstopnina[Dejanski dohodek])</f>
        <v>1831</v>
      </c>
    </row>
    <row r="11" spans="1:8" ht="35.1" customHeight="1" x14ac:dyDescent="0.2">
      <c r="A11" s="37" t="s">
        <v>96</v>
      </c>
      <c r="B11" s="32" t="s">
        <v>59</v>
      </c>
      <c r="C11" s="22"/>
      <c r="D11" s="22"/>
      <c r="E11" s="22"/>
      <c r="F11" s="22"/>
      <c r="G11" s="22"/>
    </row>
    <row r="12" spans="1:8" ht="20.100000000000001" customHeight="1" x14ac:dyDescent="0.2">
      <c r="A12" s="37" t="s">
        <v>53</v>
      </c>
      <c r="B12" s="23" t="s">
        <v>58</v>
      </c>
      <c r="C12" s="23" t="s">
        <v>62</v>
      </c>
      <c r="D12" s="23" t="s">
        <v>63</v>
      </c>
      <c r="E12" s="23" t="s">
        <v>74</v>
      </c>
      <c r="F12" s="23" t="s">
        <v>75</v>
      </c>
      <c r="G12" s="23" t="s">
        <v>77</v>
      </c>
    </row>
    <row r="13" spans="1:8" ht="15.95" customHeight="1" x14ac:dyDescent="0.2">
      <c r="B13" s="23">
        <v>12</v>
      </c>
      <c r="C13" s="23"/>
      <c r="D13" s="23" t="s">
        <v>67</v>
      </c>
      <c r="E13" s="48"/>
      <c r="F13" s="48">
        <f>B13*E13</f>
        <v>0</v>
      </c>
      <c r="G13" s="48">
        <f>C13*E13</f>
        <v>0</v>
      </c>
    </row>
    <row r="14" spans="1:8" ht="15.95" customHeight="1" x14ac:dyDescent="0.2">
      <c r="B14" s="23"/>
      <c r="C14" s="23">
        <v>158</v>
      </c>
      <c r="D14" s="23" t="s">
        <v>68</v>
      </c>
      <c r="E14" s="48"/>
      <c r="F14" s="48">
        <f>B14*E14</f>
        <v>0</v>
      </c>
      <c r="G14" s="48">
        <f>C14*E14</f>
        <v>0</v>
      </c>
    </row>
    <row r="15" spans="1:8" ht="15.95" customHeight="1" x14ac:dyDescent="0.2">
      <c r="B15" s="23">
        <v>4</v>
      </c>
      <c r="C15" s="23"/>
      <c r="D15" s="23" t="s">
        <v>69</v>
      </c>
      <c r="E15" s="48"/>
      <c r="F15" s="48">
        <f>B15*E15</f>
        <v>0</v>
      </c>
      <c r="G15" s="48">
        <f>C15*E15</f>
        <v>0</v>
      </c>
    </row>
    <row r="16" spans="1:8" ht="15.95" customHeight="1" x14ac:dyDescent="0.2">
      <c r="B16" s="23" t="s">
        <v>86</v>
      </c>
      <c r="C16" s="23"/>
      <c r="D16" s="23"/>
      <c r="E16" s="23"/>
      <c r="F16" s="48">
        <f>SUBTOTAL(109,OglasiVProgramu[Predviden dohodek])</f>
        <v>0</v>
      </c>
      <c r="G16" s="48">
        <f>SUBTOTAL(109,OglasiVProgramu[Dejanski dohodek])</f>
        <v>0</v>
      </c>
    </row>
    <row r="17" spans="1:7" ht="35.1" customHeight="1" x14ac:dyDescent="0.2">
      <c r="A17" s="37" t="s">
        <v>97</v>
      </c>
      <c r="B17" s="32" t="s">
        <v>60</v>
      </c>
      <c r="C17" s="22"/>
      <c r="D17" s="22"/>
      <c r="E17" s="22"/>
      <c r="F17" s="22"/>
      <c r="G17" s="22"/>
    </row>
    <row r="18" spans="1:7" ht="20.100000000000001" customHeight="1" x14ac:dyDescent="0.2">
      <c r="A18" s="37" t="s">
        <v>54</v>
      </c>
      <c r="B18" s="23" t="s">
        <v>58</v>
      </c>
      <c r="C18" s="23" t="s">
        <v>62</v>
      </c>
      <c r="D18" s="23" t="s">
        <v>63</v>
      </c>
      <c r="E18" s="23" t="s">
        <v>74</v>
      </c>
      <c r="F18" s="23" t="s">
        <v>75</v>
      </c>
      <c r="G18" s="23" t="s">
        <v>77</v>
      </c>
    </row>
    <row r="19" spans="1:7" ht="15.95" customHeight="1" x14ac:dyDescent="0.2">
      <c r="B19" s="23">
        <v>23</v>
      </c>
      <c r="C19" s="23"/>
      <c r="D19" s="23" t="s">
        <v>70</v>
      </c>
      <c r="E19" s="48"/>
      <c r="F19" s="48">
        <f>B19*E19</f>
        <v>0</v>
      </c>
      <c r="G19" s="48">
        <f>C19*E19</f>
        <v>0</v>
      </c>
    </row>
    <row r="20" spans="1:7" ht="15.95" customHeight="1" x14ac:dyDescent="0.2">
      <c r="B20" s="23">
        <v>354</v>
      </c>
      <c r="C20" s="23"/>
      <c r="D20" s="23" t="s">
        <v>71</v>
      </c>
      <c r="E20" s="48"/>
      <c r="F20" s="48">
        <f>B20*E20</f>
        <v>0</v>
      </c>
      <c r="G20" s="48">
        <f>C20*E20</f>
        <v>0</v>
      </c>
    </row>
    <row r="21" spans="1:7" ht="15.95" customHeight="1" x14ac:dyDescent="0.2">
      <c r="B21" s="23">
        <v>56</v>
      </c>
      <c r="C21" s="23"/>
      <c r="D21" s="23" t="s">
        <v>72</v>
      </c>
      <c r="E21" s="48"/>
      <c r="F21" s="48">
        <f>B21*E21</f>
        <v>0</v>
      </c>
      <c r="G21" s="48">
        <f>C21*E21</f>
        <v>0</v>
      </c>
    </row>
    <row r="22" spans="1:7" ht="15.95" customHeight="1" x14ac:dyDescent="0.2">
      <c r="B22" s="23" t="s">
        <v>86</v>
      </c>
      <c r="C22" s="23"/>
      <c r="D22" s="23"/>
      <c r="E22" s="23"/>
      <c r="F22" s="48">
        <f>SUBTOTAL(109,RazstavljavciAliProdajalci[Predviden dohodek])</f>
        <v>0</v>
      </c>
      <c r="G22" s="48">
        <f>SUBTOTAL(109,RazstavljavciAliProdajalci[Dejanski dohodek])</f>
        <v>0</v>
      </c>
    </row>
    <row r="23" spans="1:7" ht="35.1" customHeight="1" x14ac:dyDescent="0.2">
      <c r="A23" s="37" t="s">
        <v>98</v>
      </c>
      <c r="B23" s="32" t="s">
        <v>61</v>
      </c>
      <c r="C23" s="22"/>
      <c r="D23" s="22"/>
      <c r="E23" s="22"/>
      <c r="F23" s="22"/>
      <c r="G23" s="22"/>
    </row>
    <row r="24" spans="1:7" ht="20.100000000000001" customHeight="1" x14ac:dyDescent="0.2">
      <c r="A24" s="37" t="s">
        <v>55</v>
      </c>
      <c r="B24" s="23" t="s">
        <v>58</v>
      </c>
      <c r="C24" s="23" t="s">
        <v>62</v>
      </c>
      <c r="D24" s="23" t="s">
        <v>63</v>
      </c>
      <c r="E24" s="23" t="s">
        <v>74</v>
      </c>
      <c r="F24" s="23" t="s">
        <v>75</v>
      </c>
      <c r="G24" s="23" t="s">
        <v>77</v>
      </c>
    </row>
    <row r="25" spans="1:7" ht="15.95" customHeight="1" x14ac:dyDescent="0.2">
      <c r="B25" s="23"/>
      <c r="C25" s="23"/>
      <c r="D25" s="23" t="s">
        <v>73</v>
      </c>
      <c r="E25" s="48"/>
      <c r="F25" s="48">
        <f>B25*E25</f>
        <v>0</v>
      </c>
      <c r="G25" s="48">
        <f>C25*E25</f>
        <v>0</v>
      </c>
    </row>
    <row r="26" spans="1:7" ht="15.95" customHeight="1" x14ac:dyDescent="0.2">
      <c r="B26" s="23">
        <v>123</v>
      </c>
      <c r="C26" s="23"/>
      <c r="D26" s="23" t="s">
        <v>73</v>
      </c>
      <c r="E26" s="48"/>
      <c r="F26" s="48">
        <f>B26*E26</f>
        <v>0</v>
      </c>
      <c r="G26" s="48">
        <f>C26*E26</f>
        <v>0</v>
      </c>
    </row>
    <row r="27" spans="1:7" ht="15.95" customHeight="1" x14ac:dyDescent="0.2">
      <c r="B27" s="23"/>
      <c r="C27" s="23"/>
      <c r="D27" s="23" t="s">
        <v>73</v>
      </c>
      <c r="E27" s="48"/>
      <c r="F27" s="48">
        <f>B27*E27</f>
        <v>0</v>
      </c>
      <c r="G27" s="48">
        <f>C27*E27</f>
        <v>0</v>
      </c>
    </row>
    <row r="28" spans="1:7" ht="15.95" customHeight="1" x14ac:dyDescent="0.2">
      <c r="B28" s="23">
        <v>13</v>
      </c>
      <c r="C28" s="23"/>
      <c r="D28" s="23" t="s">
        <v>73</v>
      </c>
      <c r="E28" s="48"/>
      <c r="F28" s="48">
        <f>B28*E28</f>
        <v>0</v>
      </c>
      <c r="G28" s="48">
        <f>C28*E28</f>
        <v>0</v>
      </c>
    </row>
    <row r="29" spans="1:7" ht="15.95" customHeight="1" x14ac:dyDescent="0.2">
      <c r="B29" s="23" t="s">
        <v>86</v>
      </c>
      <c r="C29" s="23"/>
      <c r="D29" s="23"/>
      <c r="E29" s="23"/>
      <c r="F29" s="48">
        <f>SUBTOTAL(109,ProdajaElementov[Predviden dohodek])</f>
        <v>0</v>
      </c>
      <c r="G29" s="48">
        <f>SUBTOTAL(109,ProdajaElementov[Dejanski dohodek])</f>
        <v>0</v>
      </c>
    </row>
  </sheetData>
  <mergeCells count="2">
    <mergeCell ref="B3:B4"/>
    <mergeCell ref="B1:D1"/>
  </mergeCells>
  <phoneticPr fontId="2" type="noConversion"/>
  <printOptions horizontalCentered="1"/>
  <pageMargins left="0.75" right="0.75" top="1" bottom="1" header="0.5" footer="0.5"/>
  <pageSetup paperSize="9" scale="96" fitToHeight="0" orientation="landscape" r:id="rId1"/>
  <headerFooter alignWithMargins="0"/>
  <ignoredErrors>
    <ignoredError sqref="G25:G29 F25:F28 G19:G21 F19:F21 G13:G16 F13:F15" emptyCellReference="1"/>
  </ignoredError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G12"/>
  <sheetViews>
    <sheetView showGridLines="0" zoomScaleNormal="100" workbookViewId="0"/>
  </sheetViews>
  <sheetFormatPr defaultColWidth="9.140625" defaultRowHeight="12.75" x14ac:dyDescent="0.2"/>
  <cols>
    <col min="1" max="1" width="2.7109375" style="37" customWidth="1"/>
    <col min="2" max="2" width="24.7109375" style="1" bestFit="1" customWidth="1"/>
    <col min="3" max="3" width="28" style="1" customWidth="1"/>
    <col min="4" max="4" width="28.28515625" style="1" customWidth="1"/>
    <col min="5" max="7" width="23.140625" style="1" customWidth="1"/>
    <col min="8" max="8" width="2.7109375" style="1" customWidth="1"/>
    <col min="9" max="9" width="5.28515625" style="1" customWidth="1"/>
    <col min="10" max="16384" width="9.140625" style="1"/>
  </cols>
  <sheetData>
    <row r="1" spans="1:7" ht="36.75" customHeight="1" x14ac:dyDescent="0.4">
      <c r="A1" s="37" t="s">
        <v>78</v>
      </c>
      <c r="B1" s="57" t="str">
        <f>Stroški!B1</f>
        <v>Proračun dogodka za ime dogodka</v>
      </c>
      <c r="C1" s="57"/>
      <c r="D1" s="57"/>
      <c r="E1" s="26"/>
      <c r="F1" s="26"/>
      <c r="G1" s="42" t="s">
        <v>88</v>
      </c>
    </row>
    <row r="2" spans="1:7" ht="21" customHeight="1" x14ac:dyDescent="0.2">
      <c r="B2" s="25"/>
      <c r="C2" s="25"/>
      <c r="D2" s="25"/>
      <c r="E2" s="25"/>
      <c r="F2" s="25"/>
      <c r="G2" s="53" t="s">
        <v>85</v>
      </c>
    </row>
    <row r="3" spans="1:7" ht="19.5" customHeight="1" x14ac:dyDescent="0.2">
      <c r="A3" s="37" t="s">
        <v>79</v>
      </c>
      <c r="B3" s="2"/>
      <c r="C3" s="2"/>
      <c r="D3" s="3"/>
      <c r="E3" s="56" t="s">
        <v>84</v>
      </c>
      <c r="F3" s="56"/>
      <c r="G3" s="56"/>
    </row>
    <row r="4" spans="1:7" ht="20.100000000000001" customHeight="1" x14ac:dyDescent="0.2">
      <c r="A4" s="37" t="s">
        <v>80</v>
      </c>
      <c r="B4" s="39" t="s">
        <v>81</v>
      </c>
      <c r="C4" s="40" t="s">
        <v>33</v>
      </c>
      <c r="D4" s="41" t="s">
        <v>34</v>
      </c>
      <c r="E4" s="56"/>
      <c r="F4" s="56"/>
      <c r="G4" s="56"/>
    </row>
    <row r="5" spans="1:7" ht="15.95" customHeight="1" x14ac:dyDescent="0.2">
      <c r="B5" s="29" t="s">
        <v>82</v>
      </c>
      <c r="C5" s="49">
        <f>Prihodek!F4</f>
        <v>1936</v>
      </c>
      <c r="D5" s="50">
        <f>Prihodek!G4</f>
        <v>1831</v>
      </c>
      <c r="E5" s="56"/>
      <c r="F5" s="56"/>
      <c r="G5" s="56"/>
    </row>
    <row r="6" spans="1:7" ht="15.95" customHeight="1" x14ac:dyDescent="0.2">
      <c r="B6" s="29" t="s">
        <v>83</v>
      </c>
      <c r="C6" s="49">
        <f>Stroški!G4</f>
        <v>882</v>
      </c>
      <c r="D6" s="50">
        <f>Stroški!H4</f>
        <v>333</v>
      </c>
      <c r="E6" s="56"/>
      <c r="F6" s="56"/>
      <c r="G6" s="56"/>
    </row>
    <row r="7" spans="1:7" ht="15" x14ac:dyDescent="0.2">
      <c r="B7" s="4"/>
      <c r="C7" s="27"/>
      <c r="D7" s="28"/>
      <c r="E7" s="56"/>
      <c r="F7" s="56"/>
      <c r="G7" s="56"/>
    </row>
    <row r="8" spans="1:7" ht="33" customHeight="1" x14ac:dyDescent="0.2">
      <c r="A8" s="37" t="s">
        <v>99</v>
      </c>
      <c r="B8" s="30" t="s">
        <v>87</v>
      </c>
      <c r="C8" s="51">
        <f>C5-C6</f>
        <v>1054</v>
      </c>
      <c r="D8" s="52">
        <f>D5-D6</f>
        <v>1498</v>
      </c>
      <c r="E8" s="56"/>
      <c r="F8" s="56"/>
      <c r="G8" s="56"/>
    </row>
    <row r="9" spans="1:7" x14ac:dyDescent="0.2">
      <c r="E9" s="56"/>
      <c r="F9" s="56"/>
      <c r="G9" s="56"/>
    </row>
    <row r="10" spans="1:7" x14ac:dyDescent="0.2">
      <c r="E10" s="56"/>
      <c r="F10" s="56"/>
      <c r="G10" s="56"/>
    </row>
    <row r="11" spans="1:7" x14ac:dyDescent="0.2">
      <c r="E11" s="56"/>
      <c r="F11" s="56"/>
      <c r="G11" s="56"/>
    </row>
    <row r="12" spans="1:7" x14ac:dyDescent="0.2">
      <c r="E12" s="56"/>
      <c r="F12" s="56"/>
      <c r="G12" s="56"/>
    </row>
  </sheetData>
  <mergeCells count="2">
    <mergeCell ref="E3:G12"/>
    <mergeCell ref="B1:D1"/>
  </mergeCells>
  <phoneticPr fontId="2" type="noConversion"/>
  <printOptions horizontalCentered="1"/>
  <pageMargins left="0.75" right="0.75" top="1" bottom="1" header="0.5" footer="0.5"/>
  <pageSetup paperSize="9" scale="97" orientation="landscape" r:id="rId1"/>
  <headerFooter alignWithMargins="0"/>
  <ignoredErrors>
    <ignoredError sqref="C6:D6"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Delovni listi</vt:lpstr>
      </vt:variant>
      <vt:variant>
        <vt:i4>4</vt:i4>
      </vt:variant>
    </vt:vector>
  </HeadingPairs>
  <TitlesOfParts>
    <vt:vector size="4" baseType="lpstr">
      <vt:lpstr>Začetek</vt:lpstr>
      <vt:lpstr>Stroški</vt:lpstr>
      <vt:lpstr>Prihodek</vt:lpstr>
      <vt:lpstr>Povzetek dobička in izgube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2018-05-25T11:32:03Z</dcterms:created>
  <dcterms:modified xsi:type="dcterms:W3CDTF">2019-01-24T12:52:52Z</dcterms:modified>
</cp:coreProperties>
</file>

<file path=docProps/custom.xml><?xml version="1.0" encoding="utf-8"?>
<Properties xmlns="http://schemas.openxmlformats.org/officeDocument/2006/custom-properties" xmlns:vt="http://schemas.openxmlformats.org/officeDocument/2006/docPropsVTypes"/>
</file>