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17"/>
  <workbookPr filterPrivacy="1"/>
  <xr:revisionPtr revIDLastSave="0" documentId="13_ncr:1_{A1507F22-293C-4A6E-885F-A705290216B4}" xr6:coauthVersionLast="43" xr6:coauthVersionMax="43" xr10:uidLastSave="{00000000-0000-0000-0000-000000000000}"/>
  <bookViews>
    <workbookView xWindow="-120" yWindow="-120" windowWidth="28950" windowHeight="14415" xr2:uid="{00000000-000D-0000-FFFF-FFFF00000000}"/>
  </bookViews>
  <sheets>
    <sheet name="Denarni tok" sheetId="1" r:id="rId1"/>
    <sheet name="Grafikon denarnega toka" sheetId="2" r:id="rId2"/>
  </sheets>
  <definedNames>
    <definedName name="Denar_minimalno">'Denarni tok'!$C$4</definedName>
    <definedName name="Denar_začetek">'Denarni tok'!$C$7</definedName>
    <definedName name="Ime_podjetja">'Denarni tok'!$B$2</definedName>
    <definedName name="_xlnm.Print_Titles" localSheetId="0">'Denarni tok'!$6:$6</definedName>
    <definedName name="Začetni_datum">'Denarni tok'!$C$3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7" i="1" l="1"/>
  <c r="P58" i="1"/>
  <c r="P59" i="1"/>
  <c r="P60" i="1"/>
  <c r="P61" i="1"/>
  <c r="P48" i="1"/>
  <c r="P49" i="1"/>
  <c r="P50" i="1"/>
  <c r="P51" i="1"/>
  <c r="P11" i="1"/>
  <c r="P12" i="1"/>
  <c r="P13" i="1"/>
  <c r="P14" i="1"/>
  <c r="P15" i="1"/>
  <c r="F16" i="1" l="1"/>
  <c r="D16" i="1"/>
  <c r="O4" i="1" l="1"/>
  <c r="N4" i="1"/>
  <c r="M4" i="1"/>
  <c r="L4" i="1"/>
  <c r="K4" i="1"/>
  <c r="J4" i="1"/>
  <c r="I4" i="1"/>
  <c r="H4" i="1"/>
  <c r="G4" i="1"/>
  <c r="F4" i="1"/>
  <c r="E4" i="1"/>
  <c r="D4" i="1"/>
  <c r="C3" i="1" l="1"/>
  <c r="P56" i="1" l="1"/>
  <c r="C17" i="1" l="1"/>
  <c r="C53" i="1" s="1"/>
  <c r="D7" i="1" l="1"/>
  <c r="D17" i="1" s="1"/>
  <c r="E16" i="1" l="1"/>
  <c r="D37" i="2" l="1"/>
  <c r="P10" i="1" l="1"/>
  <c r="P47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20" i="1"/>
  <c r="G16" i="1"/>
  <c r="H16" i="1"/>
  <c r="I16" i="1"/>
  <c r="J16" i="1"/>
  <c r="K16" i="1"/>
  <c r="L16" i="1"/>
  <c r="M16" i="1"/>
  <c r="N16" i="1"/>
  <c r="O16" i="1"/>
  <c r="D45" i="1" l="1"/>
  <c r="D52" i="1" s="1"/>
  <c r="F45" i="1"/>
  <c r="F52" i="1" s="1"/>
  <c r="K45" i="1"/>
  <c r="K52" i="1" s="1"/>
  <c r="E45" i="1"/>
  <c r="E52" i="1" s="1"/>
  <c r="J45" i="1"/>
  <c r="J52" i="1" s="1"/>
  <c r="N45" i="1"/>
  <c r="N52" i="1" s="1"/>
  <c r="I45" i="1"/>
  <c r="I52" i="1" s="1"/>
  <c r="O45" i="1"/>
  <c r="O52" i="1" s="1"/>
  <c r="H45" i="1"/>
  <c r="H52" i="1" s="1"/>
  <c r="L45" i="1"/>
  <c r="L52" i="1" s="1"/>
  <c r="M45" i="1"/>
  <c r="M52" i="1" s="1"/>
  <c r="G45" i="1"/>
  <c r="G52" i="1" s="1"/>
  <c r="P16" i="1"/>
  <c r="P52" i="1" l="1"/>
  <c r="D53" i="1"/>
  <c r="E7" i="1" s="1"/>
  <c r="E17" i="1" s="1"/>
  <c r="E53" i="1" s="1"/>
  <c r="F7" i="1" s="1"/>
  <c r="F17" i="1" s="1"/>
  <c r="F53" i="1" s="1"/>
  <c r="G7" i="1" s="1"/>
  <c r="G17" i="1" s="1"/>
  <c r="G53" i="1" s="1"/>
  <c r="H7" i="1" s="1"/>
  <c r="H17" i="1" s="1"/>
  <c r="H53" i="1" s="1"/>
  <c r="I7" i="1" s="1"/>
  <c r="I17" i="1" s="1"/>
  <c r="I53" i="1" s="1"/>
  <c r="J7" i="1" s="1"/>
  <c r="J17" i="1" s="1"/>
  <c r="J53" i="1" s="1"/>
  <c r="K7" i="1" s="1"/>
  <c r="K17" i="1" s="1"/>
  <c r="K53" i="1" s="1"/>
  <c r="L7" i="1" s="1"/>
  <c r="L17" i="1" s="1"/>
  <c r="L53" i="1" s="1"/>
  <c r="M7" i="1" s="1"/>
  <c r="M17" i="1" s="1"/>
  <c r="M53" i="1" s="1"/>
  <c r="N7" i="1" s="1"/>
  <c r="N17" i="1" s="1"/>
  <c r="N53" i="1" s="1"/>
  <c r="O7" i="1" s="1"/>
  <c r="O17" i="1" s="1"/>
  <c r="O53" i="1" s="1"/>
  <c r="P45" i="1"/>
</calcChain>
</file>

<file path=xl/sharedStrings.xml><?xml version="1.0" encoding="utf-8"?>
<sst xmlns="http://schemas.openxmlformats.org/spreadsheetml/2006/main" count="128" uniqueCount="70">
  <si>
    <t>Projekcija denarnega toka za majhno podjetje</t>
  </si>
  <si>
    <t>Ime podjetja</t>
  </si>
  <si>
    <t>Datum začetka</t>
  </si>
  <si>
    <t>Opozorilo za najnižje stanje denarnih sredstev</t>
  </si>
  <si>
    <t>Denar v blagajni (začetek meseca)</t>
  </si>
  <si>
    <t>GOTOVINSKI PREJEMKI</t>
  </si>
  <si>
    <t>Gotovinska prodaja</t>
  </si>
  <si>
    <t>Vračila in nadomestila</t>
  </si>
  <si>
    <t>Poravnava terjatev</t>
  </si>
  <si>
    <t>Obresti, drugi prihodki</t>
  </si>
  <si>
    <t>Iztržek od posojil</t>
  </si>
  <si>
    <t>Prispevki lastnika</t>
  </si>
  <si>
    <t>Skupna razpoložljiva denarna sredstva</t>
  </si>
  <si>
    <t>GOTOVINSKI IZDATKI</t>
  </si>
  <si>
    <t>Oglaševanje</t>
  </si>
  <si>
    <t>Provizije in pristojbine</t>
  </si>
  <si>
    <t>Pogodbeno delo</t>
  </si>
  <si>
    <t>Programi ugodnosti za zaposlene</t>
  </si>
  <si>
    <t>Zavarovanje (razen zdravstvenega)</t>
  </si>
  <si>
    <t>Obrestni odhodki</t>
  </si>
  <si>
    <t>Materiali in zaloge (v okviru stroškov prodanega blaga)</t>
  </si>
  <si>
    <t>Hrana in zabava</t>
  </si>
  <si>
    <t>Hipotekarne obresti</t>
  </si>
  <si>
    <t>Pisarniški stroški</t>
  </si>
  <si>
    <t>Drugi obrestni odhodki</t>
  </si>
  <si>
    <t>Pokojninski načrt in načrt delitve dobička</t>
  </si>
  <si>
    <t>Nabava za nadaljnjo prodajo</t>
  </si>
  <si>
    <t>Najem ali zakup</t>
  </si>
  <si>
    <t>Najem ali zakup: vozila, oprema</t>
  </si>
  <si>
    <t>Popravila in vzdrževanje</t>
  </si>
  <si>
    <t>Zaloge (ne v okviru stroškov prodanega blaga)</t>
  </si>
  <si>
    <t>Davki in licence</t>
  </si>
  <si>
    <t>Potovanje</t>
  </si>
  <si>
    <t>Potrebščine</t>
  </si>
  <si>
    <t>Plače (olajšave za zaposlovanje)</t>
  </si>
  <si>
    <t>Drugih stroški</t>
  </si>
  <si>
    <t>Razno</t>
  </si>
  <si>
    <t>DELNA VSOTA</t>
  </si>
  <si>
    <t>Plačilo glavnice posojila</t>
  </si>
  <si>
    <t>Naložbe v kapital</t>
  </si>
  <si>
    <t>Drugi zagonski stroški</t>
  </si>
  <si>
    <t>Račun rezerv in/ali depozitni račun</t>
  </si>
  <si>
    <t>Dvig gotovine lastnikov</t>
  </si>
  <si>
    <t>SKUPAJ GOTOVINSKI IZDATKI</t>
  </si>
  <si>
    <t>Denar v blagajni (konec meseca)</t>
  </si>
  <si>
    <t>DRUGI OPERATIVNI PODATKI</t>
  </si>
  <si>
    <t>Obseg prodaje (evri)</t>
  </si>
  <si>
    <t>Stanje terjatev</t>
  </si>
  <si>
    <t>Stanje slabega posojila</t>
  </si>
  <si>
    <t>Takoj dobavljive zaloge</t>
  </si>
  <si>
    <t>Stanje obveznosti</t>
  </si>
  <si>
    <t>Amortizacija</t>
  </si>
  <si>
    <t>Začetek</t>
  </si>
  <si>
    <t xml:space="preserve"> </t>
  </si>
  <si>
    <t>V tej celici sta kombinacijski grafikon, ki prikazuje opozorilo za najnižje stanje denarnih sredstev, in projekcija denarnega toka.</t>
  </si>
  <si>
    <t>Vsota</t>
  </si>
  <si>
    <t>Vsota GOTOVINSKI PREJEMKI</t>
  </si>
  <si>
    <t>maj 2018</t>
  </si>
  <si>
    <t>jan 18</t>
  </si>
  <si>
    <t>feb 18</t>
  </si>
  <si>
    <t>mar 18</t>
  </si>
  <si>
    <t>apr 18</t>
  </si>
  <si>
    <t>jun 18</t>
  </si>
  <si>
    <t>jul 18</t>
  </si>
  <si>
    <t>avg 18</t>
  </si>
  <si>
    <t>sep 18</t>
  </si>
  <si>
    <t>okt 18</t>
  </si>
  <si>
    <t>nov 18</t>
  </si>
  <si>
    <t>dec 18</t>
  </si>
  <si>
    <t>de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</si>
</sst>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"/>
    <numFmt numFmtId="168" formatCode="mmm\ yy"/>
  </numFmts>
  <fonts count="31" x14ac:knownFonts="1">
    <font>
      <sz val="8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name val="Arial"/>
      <family val="2"/>
      <scheme val="minor"/>
    </font>
    <font>
      <b/>
      <sz val="8"/>
      <name val="Arial"/>
      <family val="2"/>
      <scheme val="minor"/>
    </font>
    <font>
      <sz val="10"/>
      <name val="Arial"/>
      <family val="2"/>
      <scheme val="minor"/>
    </font>
    <font>
      <sz val="8"/>
      <color theme="0"/>
      <name val="Arial"/>
      <family val="2"/>
      <scheme val="minor"/>
    </font>
    <font>
      <b/>
      <sz val="14"/>
      <color theme="1" tint="0.249977111117893"/>
      <name val="Arial"/>
      <family val="2"/>
      <scheme val="major"/>
    </font>
    <font>
      <b/>
      <sz val="8"/>
      <color theme="0"/>
      <name val="Arial"/>
      <family val="2"/>
      <scheme val="minor"/>
    </font>
    <font>
      <b/>
      <sz val="8"/>
      <color theme="0" tint="-0.249977111117893"/>
      <name val="Arial"/>
      <family val="2"/>
      <scheme val="minor"/>
    </font>
    <font>
      <sz val="8"/>
      <color theme="0" tint="-0.249977111117893"/>
      <name val="Arial"/>
      <family val="2"/>
      <scheme val="minor"/>
    </font>
    <font>
      <b/>
      <sz val="8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lightUp"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42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26" applyNumberFormat="0" applyAlignment="0" applyProtection="0"/>
    <xf numFmtId="0" fontId="23" fillId="11" borderId="27" applyNumberFormat="0" applyAlignment="0" applyProtection="0"/>
    <xf numFmtId="0" fontId="24" fillId="11" borderId="26" applyNumberFormat="0" applyAlignment="0" applyProtection="0"/>
    <xf numFmtId="0" fontId="25" fillId="0" borderId="28" applyNumberFormat="0" applyFill="0" applyAlignment="0" applyProtection="0"/>
    <xf numFmtId="0" fontId="26" fillId="12" borderId="29" applyNumberFormat="0" applyAlignment="0" applyProtection="0"/>
    <xf numFmtId="0" fontId="27" fillId="0" borderId="0" applyNumberFormat="0" applyFill="0" applyBorder="0" applyAlignment="0" applyProtection="0"/>
    <xf numFmtId="0" fontId="3" fillId="13" borderId="30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31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76">
    <xf numFmtId="0" fontId="0" fillId="0" borderId="0" xfId="0">
      <alignment wrapText="1"/>
    </xf>
    <xf numFmtId="0" fontId="4" fillId="0" borderId="0" xfId="0" applyFont="1" applyAlignment="1"/>
    <xf numFmtId="0" fontId="5" fillId="0" borderId="0" xfId="0" applyFont="1" applyFill="1" applyProtection="1">
      <alignment wrapText="1"/>
    </xf>
    <xf numFmtId="3" fontId="4" fillId="0" borderId="9" xfId="0" applyNumberFormat="1" applyFont="1" applyBorder="1" applyProtection="1">
      <alignment wrapText="1"/>
      <protection locked="0"/>
    </xf>
    <xf numFmtId="0" fontId="6" fillId="0" borderId="0" xfId="0" applyFont="1" applyBorder="1" applyAlignment="1"/>
    <xf numFmtId="0" fontId="4" fillId="0" borderId="0" xfId="0" applyFont="1" applyBorder="1" applyAlignment="1"/>
    <xf numFmtId="0" fontId="7" fillId="0" borderId="0" xfId="0" applyFont="1" applyBorder="1" applyAlignment="1">
      <alignment wrapText="1"/>
    </xf>
    <xf numFmtId="0" fontId="4" fillId="0" borderId="0" xfId="0" applyFont="1" applyBorder="1">
      <alignment wrapText="1"/>
    </xf>
    <xf numFmtId="0" fontId="7" fillId="0" borderId="3" xfId="0" applyFont="1" applyBorder="1" applyAlignment="1">
      <alignment wrapText="1"/>
    </xf>
    <xf numFmtId="3" fontId="4" fillId="2" borderId="10" xfId="0" applyNumberFormat="1" applyFont="1" applyFill="1" applyBorder="1">
      <alignment wrapText="1"/>
    </xf>
    <xf numFmtId="0" fontId="4" fillId="0" borderId="0" xfId="0" applyFont="1">
      <alignment wrapText="1"/>
    </xf>
    <xf numFmtId="3" fontId="4" fillId="0" borderId="1" xfId="0" applyNumberFormat="1" applyFont="1" applyBorder="1" applyProtection="1">
      <alignment wrapText="1"/>
      <protection locked="0"/>
    </xf>
    <xf numFmtId="0" fontId="7" fillId="0" borderId="7" xfId="0" applyFont="1" applyBorder="1" applyAlignment="1">
      <alignment wrapText="1"/>
    </xf>
    <xf numFmtId="0" fontId="4" fillId="0" borderId="7" xfId="0" applyFont="1" applyBorder="1">
      <alignment wrapText="1"/>
    </xf>
    <xf numFmtId="0" fontId="4" fillId="0" borderId="0" xfId="0" applyFont="1" applyAlignment="1">
      <alignment wrapText="1"/>
    </xf>
    <xf numFmtId="0" fontId="8" fillId="0" borderId="0" xfId="0" applyFont="1" applyFill="1" applyProtection="1">
      <alignment wrapText="1"/>
    </xf>
    <xf numFmtId="3" fontId="9" fillId="0" borderId="0" xfId="0" applyNumberFormat="1" applyFont="1" applyAlignment="1"/>
    <xf numFmtId="3" fontId="4" fillId="3" borderId="10" xfId="0" applyNumberFormat="1" applyFont="1" applyFill="1" applyBorder="1">
      <alignment wrapText="1"/>
    </xf>
    <xf numFmtId="3" fontId="4" fillId="3" borderId="3" xfId="0" applyNumberFormat="1" applyFont="1" applyFill="1" applyBorder="1">
      <alignment wrapText="1"/>
    </xf>
    <xf numFmtId="3" fontId="4" fillId="0" borderId="0" xfId="0" applyNumberFormat="1" applyFont="1">
      <alignment wrapText="1"/>
    </xf>
    <xf numFmtId="0" fontId="11" fillId="4" borderId="2" xfId="0" applyFont="1" applyFill="1" applyBorder="1" applyAlignment="1">
      <alignment wrapText="1"/>
    </xf>
    <xf numFmtId="3" fontId="4" fillId="3" borderId="8" xfId="0" applyNumberFormat="1" applyFont="1" applyFill="1" applyBorder="1">
      <alignment wrapText="1"/>
    </xf>
    <xf numFmtId="0" fontId="9" fillId="4" borderId="2" xfId="0" applyNumberFormat="1" applyFont="1" applyFill="1" applyBorder="1">
      <alignment wrapText="1"/>
    </xf>
    <xf numFmtId="3" fontId="4" fillId="2" borderId="11" xfId="0" applyNumberFormat="1" applyFont="1" applyFill="1" applyBorder="1">
      <alignment wrapText="1"/>
    </xf>
    <xf numFmtId="3" fontId="4" fillId="0" borderId="12" xfId="0" applyNumberFormat="1" applyFont="1" applyBorder="1" applyProtection="1">
      <alignment wrapText="1"/>
      <protection locked="0"/>
    </xf>
    <xf numFmtId="0" fontId="4" fillId="0" borderId="1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3" fontId="4" fillId="5" borderId="8" xfId="0" applyNumberFormat="1" applyFont="1" applyFill="1" applyBorder="1" applyProtection="1">
      <alignment wrapText="1"/>
    </xf>
    <xf numFmtId="0" fontId="11" fillId="4" borderId="2" xfId="0" applyFont="1" applyFill="1" applyBorder="1" applyAlignment="1"/>
    <xf numFmtId="0" fontId="9" fillId="4" borderId="2" xfId="0" applyFont="1" applyFill="1" applyBorder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3" fontId="4" fillId="0" borderId="16" xfId="0" applyNumberFormat="1" applyFont="1" applyBorder="1" applyProtection="1">
      <alignment wrapText="1"/>
      <protection locked="0"/>
    </xf>
    <xf numFmtId="0" fontId="11" fillId="4" borderId="6" xfId="0" applyFont="1" applyFill="1" applyBorder="1" applyAlignment="1">
      <alignment horizontal="center" wrapText="1"/>
    </xf>
    <xf numFmtId="0" fontId="4" fillId="5" borderId="16" xfId="0" applyNumberFormat="1" applyFont="1" applyFill="1" applyBorder="1">
      <alignment wrapText="1"/>
    </xf>
    <xf numFmtId="0" fontId="4" fillId="5" borderId="9" xfId="0" applyNumberFormat="1" applyFont="1" applyFill="1" applyBorder="1">
      <alignment wrapText="1"/>
    </xf>
    <xf numFmtId="0" fontId="4" fillId="2" borderId="10" xfId="0" applyFont="1" applyFill="1" applyBorder="1">
      <alignment wrapText="1"/>
    </xf>
    <xf numFmtId="3" fontId="4" fillId="3" borderId="11" xfId="0" applyNumberFormat="1" applyFont="1" applyFill="1" applyBorder="1">
      <alignment wrapText="1"/>
    </xf>
    <xf numFmtId="3" fontId="4" fillId="0" borderId="10" xfId="0" applyNumberFormat="1" applyFont="1" applyBorder="1" applyProtection="1">
      <alignment wrapText="1"/>
      <protection locked="0"/>
    </xf>
    <xf numFmtId="3" fontId="4" fillId="2" borderId="17" xfId="0" applyNumberFormat="1" applyFont="1" applyFill="1" applyBorder="1">
      <alignment wrapText="1"/>
    </xf>
    <xf numFmtId="3" fontId="4" fillId="0" borderId="17" xfId="0" applyNumberFormat="1" applyFont="1" applyBorder="1">
      <alignment wrapText="1"/>
    </xf>
    <xf numFmtId="3" fontId="4" fillId="3" borderId="17" xfId="0" applyNumberFormat="1" applyFont="1" applyFill="1" applyBorder="1">
      <alignment wrapText="1"/>
    </xf>
    <xf numFmtId="0" fontId="4" fillId="0" borderId="18" xfId="0" applyFont="1" applyBorder="1" applyAlignment="1">
      <alignment wrapText="1"/>
    </xf>
    <xf numFmtId="0" fontId="12" fillId="2" borderId="11" xfId="0" applyNumberFormat="1" applyFont="1" applyFill="1" applyBorder="1">
      <alignment wrapText="1"/>
    </xf>
    <xf numFmtId="3" fontId="4" fillId="0" borderId="11" xfId="0" applyNumberFormat="1" applyFont="1" applyBorder="1">
      <alignment wrapText="1"/>
    </xf>
    <xf numFmtId="0" fontId="7" fillId="6" borderId="12" xfId="0" applyFont="1" applyFill="1" applyBorder="1" applyProtection="1">
      <alignment wrapText="1"/>
    </xf>
    <xf numFmtId="3" fontId="13" fillId="2" borderId="10" xfId="0" applyNumberFormat="1" applyFont="1" applyFill="1" applyBorder="1">
      <alignment wrapText="1"/>
    </xf>
    <xf numFmtId="0" fontId="7" fillId="6" borderId="12" xfId="0" applyFont="1" applyFill="1" applyBorder="1" applyAlignment="1">
      <alignment wrapText="1"/>
    </xf>
    <xf numFmtId="3" fontId="13" fillId="2" borderId="11" xfId="0" applyNumberFormat="1" applyFont="1" applyFill="1" applyBorder="1">
      <alignment wrapText="1"/>
    </xf>
    <xf numFmtId="0" fontId="14" fillId="6" borderId="0" xfId="0" applyNumberFormat="1" applyFont="1" applyFill="1" applyBorder="1" applyAlignment="1">
      <alignment wrapText="1"/>
    </xf>
    <xf numFmtId="0" fontId="7" fillId="6" borderId="8" xfId="0" applyFont="1" applyFill="1" applyBorder="1" applyAlignment="1">
      <alignment wrapText="1"/>
    </xf>
    <xf numFmtId="3" fontId="4" fillId="2" borderId="19" xfId="0" applyNumberFormat="1" applyFont="1" applyFill="1" applyBorder="1">
      <alignment wrapText="1"/>
    </xf>
    <xf numFmtId="0" fontId="9" fillId="4" borderId="2" xfId="0" applyNumberFormat="1" applyFont="1" applyFill="1" applyBorder="1" applyAlignment="1">
      <alignment horizontal="center" wrapText="1"/>
    </xf>
    <xf numFmtId="0" fontId="11" fillId="4" borderId="11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11" fillId="4" borderId="8" xfId="0" applyNumberFormat="1" applyFont="1" applyFill="1" applyBorder="1" applyAlignment="1">
      <alignment horizontal="center" wrapText="1"/>
    </xf>
    <xf numFmtId="0" fontId="4" fillId="0" borderId="0" xfId="0" applyNumberFormat="1" applyFont="1" applyBorder="1">
      <alignment wrapText="1"/>
    </xf>
    <xf numFmtId="0" fontId="7" fillId="0" borderId="4" xfId="0" applyNumberFormat="1" applyFont="1" applyBorder="1" applyAlignment="1">
      <alignment wrapText="1"/>
    </xf>
    <xf numFmtId="0" fontId="4" fillId="0" borderId="7" xfId="0" applyNumberFormat="1" applyFont="1" applyBorder="1">
      <alignment wrapText="1"/>
    </xf>
    <xf numFmtId="0" fontId="4" fillId="0" borderId="4" xfId="0" applyNumberFormat="1" applyFont="1" applyBorder="1">
      <alignment wrapText="1"/>
    </xf>
    <xf numFmtId="0" fontId="4" fillId="0" borderId="0" xfId="0" applyNumberFormat="1" applyFont="1">
      <alignment wrapText="1"/>
    </xf>
    <xf numFmtId="0" fontId="4" fillId="0" borderId="5" xfId="0" applyFont="1" applyFill="1" applyBorder="1" applyAlignment="1" applyProtection="1">
      <alignment wrapText="1"/>
    </xf>
    <xf numFmtId="0" fontId="4" fillId="0" borderId="13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wrapText="1"/>
    </xf>
    <xf numFmtId="3" fontId="4" fillId="3" borderId="20" xfId="0" applyNumberFormat="1" applyFont="1" applyFill="1" applyBorder="1">
      <alignment wrapText="1"/>
    </xf>
    <xf numFmtId="0" fontId="7" fillId="6" borderId="22" xfId="0" applyFont="1" applyFill="1" applyBorder="1" applyAlignment="1">
      <alignment wrapText="1"/>
    </xf>
    <xf numFmtId="3" fontId="4" fillId="3" borderId="21" xfId="0" applyNumberFormat="1" applyFont="1" applyFill="1" applyBorder="1">
      <alignment wrapText="1"/>
    </xf>
    <xf numFmtId="166" fontId="6" fillId="0" borderId="0" xfId="1" applyNumberFormat="1" applyFont="1"/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Protection="1">
      <alignment wrapText="1"/>
    </xf>
    <xf numFmtId="0" fontId="4" fillId="0" borderId="0" xfId="0" applyFont="1" applyAlignment="1">
      <alignment horizontal="center"/>
    </xf>
    <xf numFmtId="168" fontId="4" fillId="0" borderId="1" xfId="0" applyNumberFormat="1" applyFont="1" applyBorder="1" applyAlignment="1" applyProtection="1">
      <alignment horizontal="right" wrapText="1"/>
      <protection locked="0"/>
    </xf>
    <xf numFmtId="168" fontId="11" fillId="4" borderId="9" xfId="0" applyNumberFormat="1" applyFont="1" applyFill="1" applyBorder="1" applyAlignment="1">
      <alignment horizontal="center" wrapText="1"/>
    </xf>
    <xf numFmtId="168" fontId="9" fillId="4" borderId="2" xfId="0" applyNumberFormat="1" applyFont="1" applyFill="1" applyBorder="1" applyAlignment="1">
      <alignment horizontal="center" wrapText="1"/>
    </xf>
    <xf numFmtId="168" fontId="11" fillId="4" borderId="11" xfId="0" applyNumberFormat="1" applyFont="1" applyFill="1" applyBorder="1" applyAlignment="1">
      <alignment horizontal="center" wrapText="1"/>
    </xf>
  </cellXfs>
  <cellStyles count="47">
    <cellStyle name="20 % – Poudarek1" xfId="24" builtinId="30" customBuiltin="1"/>
    <cellStyle name="20 % – Poudarek2" xfId="28" builtinId="34" customBuiltin="1"/>
    <cellStyle name="20 % – Poudarek3" xfId="32" builtinId="38" customBuiltin="1"/>
    <cellStyle name="20 % – Poudarek4" xfId="36" builtinId="42" customBuiltin="1"/>
    <cellStyle name="20 % – Poudarek5" xfId="40" builtinId="46" customBuiltin="1"/>
    <cellStyle name="20 % – Poudarek6" xfId="44" builtinId="50" customBuiltin="1"/>
    <cellStyle name="40 % – Poudarek1" xfId="25" builtinId="31" customBuiltin="1"/>
    <cellStyle name="40 % – Poudarek2" xfId="29" builtinId="35" customBuiltin="1"/>
    <cellStyle name="40 % – Poudarek3" xfId="33" builtinId="39" customBuiltin="1"/>
    <cellStyle name="40 % – Poudarek4" xfId="37" builtinId="43" customBuiltin="1"/>
    <cellStyle name="40 % – Poudarek5" xfId="41" builtinId="47" customBuiltin="1"/>
    <cellStyle name="40 % – Poudarek6" xfId="45" builtinId="51" customBuiltin="1"/>
    <cellStyle name="60 % – Poudarek1" xfId="26" builtinId="32" customBuiltin="1"/>
    <cellStyle name="60 % – Poudarek2" xfId="30" builtinId="36" customBuiltin="1"/>
    <cellStyle name="60 % – Poudarek3" xfId="34" builtinId="40" customBuiltin="1"/>
    <cellStyle name="60 % – Poudarek4" xfId="38" builtinId="44" customBuiltin="1"/>
    <cellStyle name="60 % – Poudarek5" xfId="42" builtinId="48" customBuiltin="1"/>
    <cellStyle name="60 % – Poudarek6" xfId="46" builtinId="52" customBuiltin="1"/>
    <cellStyle name="Dobro" xfId="11" builtinId="26" customBuiltin="1"/>
    <cellStyle name="Izhod" xfId="15" builtinId="21" customBuiltin="1"/>
    <cellStyle name="Naslov" xfId="6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vadno" xfId="0" builtinId="0" customBuiltin="1"/>
    <cellStyle name="Nevtralno" xfId="13" builtinId="28" customBuiltin="1"/>
    <cellStyle name="Odstotek" xfId="5" builtinId="5" customBuiltin="1"/>
    <cellStyle name="Opomba" xfId="20" builtinId="10" customBuiltin="1"/>
    <cellStyle name="Opozorilo" xfId="19" builtinId="11" customBuiltin="1"/>
    <cellStyle name="Pojasnjevalno besedilo" xfId="21" builtinId="53" customBuiltin="1"/>
    <cellStyle name="Poudarek1" xfId="23" builtinId="29" customBuiltin="1"/>
    <cellStyle name="Poudarek2" xfId="27" builtinId="33" customBuiltin="1"/>
    <cellStyle name="Poudarek3" xfId="31" builtinId="37" customBuiltin="1"/>
    <cellStyle name="Poudarek4" xfId="35" builtinId="41" customBuiltin="1"/>
    <cellStyle name="Poudarek5" xfId="39" builtinId="45" customBuiltin="1"/>
    <cellStyle name="Poudarek6" xfId="43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aluta" xfId="1" builtinId="4" customBuiltin="1"/>
    <cellStyle name="Valuta [0]" xfId="4" builtinId="7" customBuiltin="1"/>
    <cellStyle name="Vejica" xfId="2" builtinId="3" customBuiltin="1"/>
    <cellStyle name="Vejica [0]" xfId="3" builtinId="6" customBuiltin="1"/>
    <cellStyle name="Vnos" xfId="14" builtinId="20" customBuiltin="1"/>
    <cellStyle name="Vsota" xfId="22" builtinId="25" customBuiltin="1"/>
  </cellStyles>
  <dxfs count="1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249977111117893"/>
        <name val="Arial"/>
        <family val="2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249977111117893"/>
        <name val="Arial"/>
        <family val="2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22" formatCode="mmm/yy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numFmt numFmtId="3" formatCode="#,##0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0.249977111117893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3" formatCode="#,##0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22" formatCode="mmm/yy"/>
      <fill>
        <patternFill patternType="solid">
          <fgColor indexed="64"/>
          <bgColor theme="1" tint="0.49998474074526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3" formatCode="#,##0"/>
      <fill>
        <patternFill patternType="solid">
          <fgColor indexed="64"/>
          <bgColor theme="1" tint="0.499984740745262"/>
        </patternFill>
      </fill>
    </dxf>
    <dxf>
      <font>
        <condense val="0"/>
        <extend val="0"/>
        <color indexed="10"/>
      </font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Gotovina" pivot="0" count="4" xr9:uid="{00000000-0011-0000-FFFF-FFFF00000000}">
      <tableStyleElement type="wholeTable" dxfId="157"/>
      <tableStyleElement type="headerRow" dxfId="156"/>
      <tableStyleElement type="totalRow" dxfId="155"/>
      <tableStyleElement type="firstTotalCell" dxfId="15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Arial (Telo)"/>
                <a:ea typeface="黑体"/>
                <a:cs typeface="黑体"/>
              </a:defRPr>
            </a:pPr>
            <a:r>
              <a:rPr lang="en-US">
                <a:latin typeface="Arial (Telo)"/>
              </a:rPr>
              <a:t>Projekcija denarnega toka
Ime podjetja</a:t>
            </a:r>
          </a:p>
        </c:rich>
      </c:tx>
      <c:layout>
        <c:manualLayout>
          <c:xMode val="edge"/>
          <c:yMode val="edge"/>
          <c:x val="0.34857755585429873"/>
          <c:y val="2.9227557411273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22020811520303E-2"/>
          <c:y val="0.20876826722338204"/>
          <c:w val="0.68496002937629952"/>
          <c:h val="0.6179540709812108"/>
        </c:manualLayout>
      </c:layout>
      <c:barChart>
        <c:barDir val="col"/>
        <c:grouping val="clustered"/>
        <c:varyColors val="0"/>
        <c:ser>
          <c:idx val="0"/>
          <c:order val="0"/>
          <c:tx>
            <c:v>Projekcija denarnega toka</c:v>
          </c:tx>
          <c:invertIfNegative val="0"/>
          <c:cat>
            <c:strRef>
              <c:f>'Denarni tok'!$C$6:$O$6</c:f>
              <c:strCache>
                <c:ptCount val="13"/>
                <c:pt idx="0">
                  <c:v>Začetek</c:v>
                </c:pt>
                <c:pt idx="1">
                  <c:v>jan 18</c:v>
                </c:pt>
                <c:pt idx="2">
                  <c:v>feb 18</c:v>
                </c:pt>
                <c:pt idx="3">
                  <c:v>mar 18</c:v>
                </c:pt>
                <c:pt idx="4">
                  <c:v>apr 18</c:v>
                </c:pt>
                <c:pt idx="5">
                  <c:v>maj 2018</c:v>
                </c:pt>
                <c:pt idx="6">
                  <c:v>jun 18</c:v>
                </c:pt>
                <c:pt idx="7">
                  <c:v>jul 18</c:v>
                </c:pt>
                <c:pt idx="8">
                  <c:v>avg 18</c:v>
                </c:pt>
                <c:pt idx="9">
                  <c:v>sep 18</c:v>
                </c:pt>
                <c:pt idx="10">
                  <c:v>okt 18</c:v>
                </c:pt>
                <c:pt idx="11">
                  <c:v>nov 18</c:v>
                </c:pt>
                <c:pt idx="12">
                  <c:v>dec 18</c:v>
                </c:pt>
              </c:strCache>
            </c:strRef>
          </c:cat>
          <c:val>
            <c:numRef>
              <c:f>'Denarni tok'!$C$53:$O$53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E-4586-9BA1-20653FE1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72224"/>
        <c:axId val="165924864"/>
      </c:barChart>
      <c:lineChart>
        <c:grouping val="standard"/>
        <c:varyColors val="0"/>
        <c:ser>
          <c:idx val="1"/>
          <c:order val="1"/>
          <c:tx>
            <c:v>Opozorilo za najnižje stanje denarja v blagajni</c:v>
          </c:tx>
          <c:cat>
            <c:strRef>
              <c:f>'Denarni tok'!$C$6:$O$6</c:f>
              <c:strCache>
                <c:ptCount val="13"/>
                <c:pt idx="0">
                  <c:v>Začetek</c:v>
                </c:pt>
                <c:pt idx="1">
                  <c:v>jan 18</c:v>
                </c:pt>
                <c:pt idx="2">
                  <c:v>feb 18</c:v>
                </c:pt>
                <c:pt idx="3">
                  <c:v>mar 18</c:v>
                </c:pt>
                <c:pt idx="4">
                  <c:v>apr 18</c:v>
                </c:pt>
                <c:pt idx="5">
                  <c:v>maj 2018</c:v>
                </c:pt>
                <c:pt idx="6">
                  <c:v>jun 18</c:v>
                </c:pt>
                <c:pt idx="7">
                  <c:v>jul 18</c:v>
                </c:pt>
                <c:pt idx="8">
                  <c:v>avg 18</c:v>
                </c:pt>
                <c:pt idx="9">
                  <c:v>sep 18</c:v>
                </c:pt>
                <c:pt idx="10">
                  <c:v>okt 18</c:v>
                </c:pt>
                <c:pt idx="11">
                  <c:v>nov 18</c:v>
                </c:pt>
                <c:pt idx="12">
                  <c:v>dec 18</c:v>
                </c:pt>
              </c:strCache>
            </c:strRef>
          </c:cat>
          <c:val>
            <c:numRef>
              <c:f>'Denarni tok'!$C$4:$O$4</c:f>
              <c:numCache>
                <c:formatCode>#,##0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E-4586-9BA1-20653FE1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72224"/>
        <c:axId val="165924864"/>
      </c:lineChart>
      <c:catAx>
        <c:axId val="14917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Obdobje</a:t>
                </a:r>
              </a:p>
            </c:rich>
          </c:tx>
          <c:layout>
            <c:manualLayout>
              <c:xMode val="edge"/>
              <c:yMode val="edge"/>
              <c:x val="0.38109798775153103"/>
              <c:y val="0.947112038970076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sl-SI"/>
          </a:p>
        </c:txPr>
        <c:crossAx val="1659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924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Denar v blagajni</a:t>
                </a:r>
              </a:p>
            </c:rich>
          </c:tx>
          <c:layout>
            <c:manualLayout>
              <c:xMode val="edge"/>
              <c:yMode val="edge"/>
              <c:x val="1.0162611711814535E-2"/>
              <c:y val="0.3987473903966597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14917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45605712499333"/>
          <c:y val="0.45511482254697289"/>
          <c:w val="0.21341484594810523"/>
          <c:h val="0.17049408489909534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  <a:latin typeface="Arial (Telo)"/>
              <a:ea typeface="黑体"/>
              <a:cs typeface="黑体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104775</xdr:rowOff>
    </xdr:from>
    <xdr:to>
      <xdr:col>15</xdr:col>
      <xdr:colOff>9525</xdr:colOff>
      <xdr:row>33</xdr:row>
      <xdr:rowOff>95250</xdr:rowOff>
    </xdr:to>
    <xdr:graphicFrame macro="">
      <xdr:nvGraphicFramePr>
        <xdr:cNvPr id="4098" name="Grafikon 2" descr="Kombinacijski grafikon, ki prikazuje opozorilo za najnižje stanje denarnih sredstev, in projekcija denarnega toka.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otovinskoPlačilo" displayName="GotovinskoPlačilo" ref="B9:P16" totalsRowCount="1" headerRowDxfId="152" dataDxfId="150" headerRowBorderDxfId="151" tableBorderDxfId="149">
  <autoFilter ref="B9:P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GOTOVINSKI PREJEMKI" totalsRowLabel="Vsota GOTOVINSKI PREJEMKI" dataDxfId="148" totalsRowDxfId="14"/>
    <tableColumn id="2" xr3:uid="{00000000-0010-0000-0000-000002000000}" name=" " dataDxfId="147" totalsRowDxfId="13"/>
    <tableColumn id="3" xr3:uid="{00000000-0010-0000-0000-000003000000}" name="jan 18" totalsRowFunction="custom" dataDxfId="146" totalsRowDxfId="12">
      <totalsRowFormula>SUM(D10,D12:D15,(D11*-1))</totalsRowFormula>
    </tableColumn>
    <tableColumn id="4" xr3:uid="{00000000-0010-0000-0000-000004000000}" name="feb 18" totalsRowFunction="custom" dataDxfId="145" totalsRowDxfId="11">
      <totalsRowFormula>SUM(E10,E12:E15,(E11*-1))</totalsRowFormula>
    </tableColumn>
    <tableColumn id="5" xr3:uid="{00000000-0010-0000-0000-000005000000}" name="mar 18" totalsRowFunction="custom" dataDxfId="144" totalsRowDxfId="10">
      <totalsRowFormula>SUM(F10,F12:F15,(F11*-1))</totalsRowFormula>
    </tableColumn>
    <tableColumn id="6" xr3:uid="{00000000-0010-0000-0000-000006000000}" name="apr 18" totalsRowFunction="custom" dataDxfId="143" totalsRowDxfId="9">
      <totalsRowFormula>SUM(G10,G12:G15,(G11*-1))</totalsRowFormula>
    </tableColumn>
    <tableColumn id="7" xr3:uid="{00000000-0010-0000-0000-000007000000}" name="maj 2018" totalsRowFunction="custom" dataDxfId="142" totalsRowDxfId="8">
      <totalsRowFormula>SUM(H10,H12:H15,(H11*-1))</totalsRowFormula>
    </tableColumn>
    <tableColumn id="8" xr3:uid="{00000000-0010-0000-0000-000008000000}" name="jun 18" totalsRowFunction="custom" dataDxfId="141" totalsRowDxfId="7">
      <totalsRowFormula>SUM(I10,I12:I15,(I11*-1))</totalsRowFormula>
    </tableColumn>
    <tableColumn id="9" xr3:uid="{00000000-0010-0000-0000-000009000000}" name="jul 18" totalsRowFunction="custom" dataDxfId="140" totalsRowDxfId="6">
      <totalsRowFormula>SUM(J10,J12:J15,(J11*-1))</totalsRowFormula>
    </tableColumn>
    <tableColumn id="10" xr3:uid="{00000000-0010-0000-0000-00000A000000}" name="avg 18" totalsRowFunction="custom" dataDxfId="139" totalsRowDxfId="5">
      <totalsRowFormula>SUM(K10,K12:K15,(K11*-1))</totalsRowFormula>
    </tableColumn>
    <tableColumn id="11" xr3:uid="{00000000-0010-0000-0000-00000B000000}" name="sep 18" totalsRowFunction="custom" dataDxfId="138" totalsRowDxfId="4">
      <totalsRowFormula>SUM(L10,L12:L15,(L11*-1))</totalsRowFormula>
    </tableColumn>
    <tableColumn id="12" xr3:uid="{00000000-0010-0000-0000-00000C000000}" name="okt 18" totalsRowFunction="custom" dataDxfId="137" totalsRowDxfId="3">
      <totalsRowFormula>SUM(M10,M12:M15,(M11*-1))</totalsRowFormula>
    </tableColumn>
    <tableColumn id="13" xr3:uid="{00000000-0010-0000-0000-00000D000000}" name="nov 18" totalsRowFunction="custom" dataDxfId="136" totalsRowDxfId="2">
      <totalsRowFormula>SUM(N10,N12:N15,(N11*-1))</totalsRowFormula>
    </tableColumn>
    <tableColumn id="14" xr3:uid="{00000000-0010-0000-0000-00000E000000}" name="de 18" totalsRowFunction="custom" dataDxfId="135" totalsRowDxfId="1">
      <totalsRowFormula>SUM(O10,O12:O15,(O11*-1))</totalsRowFormula>
    </tableColumn>
    <tableColumn id="15" xr3:uid="{00000000-0010-0000-0000-00000F000000}" name="Vsota" totalsRowFunction="sum" dataDxfId="134" totalsRowDxfId="0">
      <calculatedColumnFormula>SUM(D10:O10)</calculatedColumnFormula>
    </tableColumn>
  </tableColumns>
  <tableStyleInfo name="Gotovina" showFirstColumn="0" showLastColumn="0" showRowStripes="0" showColumnStripes="0"/>
  <extLst>
    <ext xmlns:x14="http://schemas.microsoft.com/office/spreadsheetml/2009/9/main" uri="{504A1905-F514-4f6f-8877-14C23A59335A}">
      <x14:table altTextSummary="Vnesite ali spremenite elemente postavke Gotovinski prejemki in vrednosti za posamezen mesec v tej tabeli. Vrednosti Skupaj gotovinski prejemki in Skupna razpoložljiva denarna sredstva so izračunane samodejno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DenarVBlagajni" displayName="DenarVBlagajni" ref="C6:P7" totalsRowShown="0" headerRowDxfId="133" dataDxfId="131" headerRowBorderDxfId="132" tableBorderDxfId="130">
  <autoFilter ref="C6:P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Začetek" dataDxfId="129"/>
    <tableColumn id="2" xr3:uid="{00000000-0010-0000-0100-000002000000}" name="jan 18" dataDxfId="128">
      <calculatedColumnFormula>C53</calculatedColumnFormula>
    </tableColumn>
    <tableColumn id="3" xr3:uid="{00000000-0010-0000-0100-000003000000}" name="feb 18" dataDxfId="127">
      <calculatedColumnFormula>D53</calculatedColumnFormula>
    </tableColumn>
    <tableColumn id="4" xr3:uid="{00000000-0010-0000-0100-000004000000}" name="mar 18" dataDxfId="126">
      <calculatedColumnFormula>E53</calculatedColumnFormula>
    </tableColumn>
    <tableColumn id="5" xr3:uid="{00000000-0010-0000-0100-000005000000}" name="apr 18" dataDxfId="125">
      <calculatedColumnFormula>F53</calculatedColumnFormula>
    </tableColumn>
    <tableColumn id="6" xr3:uid="{00000000-0010-0000-0100-000006000000}" name="maj 2018" dataDxfId="124">
      <calculatedColumnFormula>G53</calculatedColumnFormula>
    </tableColumn>
    <tableColumn id="7" xr3:uid="{00000000-0010-0000-0100-000007000000}" name="jun 18" dataDxfId="123">
      <calculatedColumnFormula>H53</calculatedColumnFormula>
    </tableColumn>
    <tableColumn id="8" xr3:uid="{00000000-0010-0000-0100-000008000000}" name="jul 18" dataDxfId="122">
      <calculatedColumnFormula>I53</calculatedColumnFormula>
    </tableColumn>
    <tableColumn id="9" xr3:uid="{00000000-0010-0000-0100-000009000000}" name="avg 18" dataDxfId="121">
      <calculatedColumnFormula>J53</calculatedColumnFormula>
    </tableColumn>
    <tableColumn id="10" xr3:uid="{00000000-0010-0000-0100-00000A000000}" name="sep 18" dataDxfId="120">
      <calculatedColumnFormula>K53</calculatedColumnFormula>
    </tableColumn>
    <tableColumn id="11" xr3:uid="{00000000-0010-0000-0100-00000B000000}" name="okt 18" dataDxfId="119">
      <calculatedColumnFormula>L53</calculatedColumnFormula>
    </tableColumn>
    <tableColumn id="12" xr3:uid="{00000000-0010-0000-0100-00000C000000}" name="nov 18" dataDxfId="118">
      <calculatedColumnFormula>M53</calculatedColumnFormula>
    </tableColumn>
    <tableColumn id="13" xr3:uid="{00000000-0010-0000-0100-00000D000000}" name="dec 18" dataDxfId="117">
      <calculatedColumnFormula>N53</calculatedColumnFormula>
    </tableColumn>
    <tableColumn id="14" xr3:uid="{00000000-0010-0000-0100-00000E000000}" name="Vsota" dataDxfId="116"/>
  </tableColumns>
  <tableStyleInfo name="Gotovina" showFirstColumn="0" showLastColumn="0" showRowStripes="1" showColumnStripes="0"/>
  <extLst>
    <ext xmlns:x14="http://schemas.microsoft.com/office/spreadsheetml/2009/9/main" uri="{504A1905-F514-4f6f-8877-14C23A59335A}">
      <x14:table altTextSummary="Vnesite vrednost Denar v blagajni na začetku v to tabelo. Vrednost za Denar v blagajni je samodejno izračunana za vsak mesec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Stroški" displayName="Stroški" ref="B19:P45" totalsRowCount="1" headerRowDxfId="115" dataDxfId="113" headerRowBorderDxfId="114" tableBorderDxfId="112">
  <autoFilter ref="B19:P44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200-000001000000}" name="GOTOVINSKI IZDATKI" totalsRowLabel="DELNA VSOTA" dataDxfId="111" totalsRowDxfId="110"/>
    <tableColumn id="2" xr3:uid="{00000000-0010-0000-0200-000002000000}" name=" " dataDxfId="109" totalsRowDxfId="108"/>
    <tableColumn id="3" xr3:uid="{00000000-0010-0000-0200-000003000000}" name="jan 18" totalsRowFunction="sum" dataDxfId="107" totalsRowDxfId="106"/>
    <tableColumn id="4" xr3:uid="{00000000-0010-0000-0200-000004000000}" name="feb 18" totalsRowFunction="sum" dataDxfId="105" totalsRowDxfId="104"/>
    <tableColumn id="5" xr3:uid="{00000000-0010-0000-0200-000005000000}" name="mar 18" totalsRowFunction="sum" dataDxfId="103" totalsRowDxfId="102"/>
    <tableColumn id="6" xr3:uid="{00000000-0010-0000-0200-000006000000}" name="apr 18" totalsRowFunction="sum" dataDxfId="101" totalsRowDxfId="100"/>
    <tableColumn id="7" xr3:uid="{00000000-0010-0000-0200-000007000000}" name="maj 2018" totalsRowFunction="sum" dataDxfId="99" totalsRowDxfId="98"/>
    <tableColumn id="8" xr3:uid="{00000000-0010-0000-0200-000008000000}" name="jun 18" totalsRowFunction="sum" dataDxfId="97" totalsRowDxfId="96"/>
    <tableColumn id="9" xr3:uid="{00000000-0010-0000-0200-000009000000}" name="jul 18" totalsRowFunction="sum" dataDxfId="95" totalsRowDxfId="94"/>
    <tableColumn id="10" xr3:uid="{00000000-0010-0000-0200-00000A000000}" name="avg 18" totalsRowFunction="sum" dataDxfId="93" totalsRowDxfId="92"/>
    <tableColumn id="11" xr3:uid="{00000000-0010-0000-0200-00000B000000}" name="sep 18" totalsRowFunction="sum" dataDxfId="91" totalsRowDxfId="90"/>
    <tableColumn id="12" xr3:uid="{00000000-0010-0000-0200-00000C000000}" name="okt 18" totalsRowFunction="sum" dataDxfId="89" totalsRowDxfId="88"/>
    <tableColumn id="13" xr3:uid="{00000000-0010-0000-0200-00000D000000}" name="nov 18" totalsRowFunction="sum" dataDxfId="87" totalsRowDxfId="86"/>
    <tableColumn id="14" xr3:uid="{00000000-0010-0000-0200-00000E000000}" name="de 18" totalsRowFunction="sum" dataDxfId="85" totalsRowDxfId="84"/>
    <tableColumn id="15" xr3:uid="{00000000-0010-0000-0200-00000F000000}" name="Vsota" totalsRowFunction="sum" dataDxfId="83" totalsRowDxfId="82">
      <calculatedColumnFormula>SUM(D20:O20)</calculatedColumnFormula>
    </tableColumn>
  </tableColumns>
  <tableStyleInfo name="Gotovina" showFirstColumn="1" showLastColumn="0" showRowStripes="0" showColumnStripes="0"/>
  <extLst>
    <ext xmlns:x14="http://schemas.microsoft.com/office/spreadsheetml/2009/9/main" uri="{504A1905-F514-4f6f-8877-14C23A59335A}">
      <x14:table altTextSummary="Vnesite ali spremenite elemente postavke Gotovinski izdatki in vrednosti za vsak mesec v tej tabeli. Delna vsota je samodejno izračunana na koncu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DrugiOperativniPodatki" displayName="DrugiOperativniPodatki" ref="B55:P61" headerRowDxfId="81" dataDxfId="79" headerRowBorderDxfId="80" tableBorderDxfId="78">
  <autoFilter ref="B55:P61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300-000001000000}" name="DRUGI OPERATIVNI PODATKI" totalsRowLabel="Vsota" dataDxfId="77" totalsRowDxfId="76"/>
    <tableColumn id="2" xr3:uid="{00000000-0010-0000-0300-000002000000}" name=" " dataDxfId="75" totalsRowDxfId="74"/>
    <tableColumn id="3" xr3:uid="{00000000-0010-0000-0300-000003000000}" name="jan 18" dataDxfId="73" totalsRowDxfId="72"/>
    <tableColumn id="4" xr3:uid="{00000000-0010-0000-0300-000004000000}" name="feb 18" dataDxfId="71" totalsRowDxfId="70"/>
    <tableColumn id="5" xr3:uid="{00000000-0010-0000-0300-000005000000}" name="mar 18" dataDxfId="69" totalsRowDxfId="68"/>
    <tableColumn id="6" xr3:uid="{00000000-0010-0000-0300-000006000000}" name="apr 18" dataDxfId="67" totalsRowDxfId="66"/>
    <tableColumn id="7" xr3:uid="{00000000-0010-0000-0300-000007000000}" name="maj 2018" dataDxfId="65" totalsRowDxfId="64"/>
    <tableColumn id="8" xr3:uid="{00000000-0010-0000-0300-000008000000}" name="jun 18" dataDxfId="63" totalsRowDxfId="62"/>
    <tableColumn id="9" xr3:uid="{00000000-0010-0000-0300-000009000000}" name="jul 18" dataDxfId="61" totalsRowDxfId="60"/>
    <tableColumn id="10" xr3:uid="{00000000-0010-0000-0300-00000A000000}" name="avg 18" dataDxfId="59" totalsRowDxfId="58"/>
    <tableColumn id="11" xr3:uid="{00000000-0010-0000-0300-00000B000000}" name="sep 18" dataDxfId="57" totalsRowDxfId="56"/>
    <tableColumn id="12" xr3:uid="{00000000-0010-0000-0300-00000C000000}" name="okt 18" dataDxfId="55" totalsRowDxfId="54"/>
    <tableColumn id="13" xr3:uid="{00000000-0010-0000-0300-00000D000000}" name="nov 18" dataDxfId="53" totalsRowDxfId="52"/>
    <tableColumn id="14" xr3:uid="{00000000-0010-0000-0300-00000E000000}" name="de 18" dataDxfId="51" totalsRowDxfId="50"/>
    <tableColumn id="15" xr3:uid="{00000000-0010-0000-0300-00000F000000}" name="Vsota" totalsRowFunction="sum" dataDxfId="49" totalsRowDxfId="48">
      <calculatedColumnFormula>SUM(DrugiOperativniPodatki[[#This Row],[jan 18]:[de 18]])</calculatedColumnFormula>
    </tableColumn>
  </tableColumns>
  <tableStyleInfo name="Gotovina" showFirstColumn="1" showLastColumn="0" showRowStripes="0" showColumnStripes="0"/>
  <extLst>
    <ext xmlns:x14="http://schemas.microsoft.com/office/spreadsheetml/2009/9/main" uri="{504A1905-F514-4f6f-8877-14C23A59335A}">
      <x14:table altTextSummary="Vnesite ali spremenite elemente postavke Drugi operativni podatki in vrednosti za vsak mesec v tej tabeli. Skupna vsota je samodejno izračunana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GotovinskiIzdatki" displayName="GotovinskiIzdatki" ref="B46:P52" totalsRowCount="1" headerRowDxfId="47" dataDxfId="46" tableBorderDxfId="45">
  <autoFilter ref="B46:P5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400-000001000000}" name="GOTOVINSKI IZDATKI" totalsRowLabel="SKUPAJ GOTOVINSKI IZDATKI" dataDxfId="44" totalsRowDxfId="43"/>
    <tableColumn id="2" xr3:uid="{00000000-0010-0000-0400-000002000000}" name=" " dataDxfId="42" totalsRowDxfId="41"/>
    <tableColumn id="3" xr3:uid="{00000000-0010-0000-0400-000003000000}" name="jan 18" totalsRowFunction="custom" dataDxfId="40" totalsRowDxfId="39">
      <totalsRowFormula>Stroški[[#Totals],[jan 18]]+SUBTOTAL(109,GotovinskiIzdatki[jan 18])</totalsRowFormula>
    </tableColumn>
    <tableColumn id="4" xr3:uid="{00000000-0010-0000-0400-000004000000}" name="feb 18" totalsRowFunction="custom" dataDxfId="38" totalsRowDxfId="37">
      <totalsRowFormula>Stroški[[#Totals],[feb 18]]+SUBTOTAL(109,GotovinskiIzdatki[feb 18])</totalsRowFormula>
    </tableColumn>
    <tableColumn id="5" xr3:uid="{00000000-0010-0000-0400-000005000000}" name="mar 18" totalsRowFunction="custom" dataDxfId="36" totalsRowDxfId="35">
      <totalsRowFormula>Stroški[[#Totals],[mar 18]]+SUBTOTAL(109,GotovinskiIzdatki[mar 18])</totalsRowFormula>
    </tableColumn>
    <tableColumn id="6" xr3:uid="{00000000-0010-0000-0400-000006000000}" name="apr 18" totalsRowFunction="custom" dataDxfId="34" totalsRowDxfId="33">
      <totalsRowFormula>Stroški[[#Totals],[apr 18]]+SUBTOTAL(109,GotovinskiIzdatki[apr 18])</totalsRowFormula>
    </tableColumn>
    <tableColumn id="7" xr3:uid="{00000000-0010-0000-0400-000007000000}" name="maj 2018" totalsRowFunction="custom" dataDxfId="32" totalsRowDxfId="31">
      <totalsRowFormula>Stroški[[#Totals],[maj 2018]]+SUBTOTAL(109,GotovinskiIzdatki[maj 2018])</totalsRowFormula>
    </tableColumn>
    <tableColumn id="8" xr3:uid="{00000000-0010-0000-0400-000008000000}" name="jun 18" totalsRowFunction="custom" dataDxfId="30" totalsRowDxfId="29">
      <totalsRowFormula>Stroški[[#Totals],[jun 18]]+SUBTOTAL(109,GotovinskiIzdatki[jun 18])</totalsRowFormula>
    </tableColumn>
    <tableColumn id="9" xr3:uid="{00000000-0010-0000-0400-000009000000}" name="jul 18" totalsRowFunction="custom" dataDxfId="28" totalsRowDxfId="27">
      <totalsRowFormula>Stroški[[#Totals],[jul 18]]+SUBTOTAL(109,GotovinskiIzdatki[jul 18])</totalsRowFormula>
    </tableColumn>
    <tableColumn id="10" xr3:uid="{00000000-0010-0000-0400-00000A000000}" name="avg 18" totalsRowFunction="custom" dataDxfId="26" totalsRowDxfId="25">
      <totalsRowFormula>Stroški[[#Totals],[avg 18]]+SUBTOTAL(109,GotovinskiIzdatki[avg 18])</totalsRowFormula>
    </tableColumn>
    <tableColumn id="11" xr3:uid="{00000000-0010-0000-0400-00000B000000}" name="sep 18" totalsRowFunction="custom" dataDxfId="24" totalsRowDxfId="23">
      <totalsRowFormula>Stroški[[#Totals],[sep 18]]+SUBTOTAL(109,GotovinskiIzdatki[sep 18])</totalsRowFormula>
    </tableColumn>
    <tableColumn id="12" xr3:uid="{00000000-0010-0000-0400-00000C000000}" name="okt 18" totalsRowFunction="custom" dataDxfId="22" totalsRowDxfId="21">
      <totalsRowFormula>Stroški[[#Totals],[okt 18]]+SUBTOTAL(109,GotovinskiIzdatki[okt 18])</totalsRowFormula>
    </tableColumn>
    <tableColumn id="13" xr3:uid="{00000000-0010-0000-0400-00000D000000}" name="nov 18" totalsRowFunction="custom" dataDxfId="20" totalsRowDxfId="19">
      <totalsRowFormula>Stroški[[#Totals],[nov 18]]+SUBTOTAL(109,GotovinskiIzdatki[nov 18])</totalsRowFormula>
    </tableColumn>
    <tableColumn id="14" xr3:uid="{00000000-0010-0000-0400-00000E000000}" name="de 18" totalsRowFunction="custom" dataDxfId="18" totalsRowDxfId="17">
      <totalsRowFormula>Stroški[[#Totals],[de 18]]+SUBTOTAL(109,GotovinskiIzdatki[de 18])</totalsRowFormula>
    </tableColumn>
    <tableColumn id="15" xr3:uid="{00000000-0010-0000-0400-00000F000000}" name="Vsota" totalsRowFunction="custom" dataDxfId="16" totalsRowDxfId="15">
      <calculatedColumnFormula>SUM(D47:O47)</calculatedColumnFormula>
      <totalsRowFormula>SUM(D52:O52)</totalsRowFormula>
    </tableColumn>
  </tableColumns>
  <tableStyleInfo name="Gotovina" showFirstColumn="1" showLastColumn="0" showRowStripes="0" showColumnStripes="0"/>
  <extLst>
    <ext xmlns:x14="http://schemas.microsoft.com/office/spreadsheetml/2009/9/main" uri="{504A1905-F514-4f6f-8877-14C23A59335A}">
      <x14:table altTextSummary="Vnesite ali spremenite elemente postavke Gotovinski izdatki in vrednosti za vsak mesec v tej tabeli. Skupna vrednost za gotovinske izdatke in denar v blagajni je samodejno izračunana na koncu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Q61"/>
  <sheetViews>
    <sheetView showGridLines="0" tabSelected="1" zoomScaleNormal="100" workbookViewId="0"/>
  </sheetViews>
  <sheetFormatPr defaultColWidth="9.33203125" defaultRowHeight="11.25" x14ac:dyDescent="0.2"/>
  <cols>
    <col min="1" max="1" width="2.83203125" style="10" customWidth="1"/>
    <col min="2" max="2" width="48.33203125" style="14" customWidth="1"/>
    <col min="3" max="3" width="14.5" style="10" customWidth="1"/>
    <col min="4" max="10" width="11.83203125" style="10" customWidth="1"/>
    <col min="11" max="16" width="12.83203125" style="10" customWidth="1"/>
    <col min="17" max="17" width="2.83203125" style="10" customWidth="1"/>
    <col min="18" max="16384" width="9.33203125" style="10"/>
  </cols>
  <sheetData>
    <row r="1" spans="2:17" s="1" customFormat="1" ht="22.5" customHeight="1" x14ac:dyDescent="0.2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17" s="1" customFormat="1" ht="18" x14ac:dyDescent="0.25"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7" s="1" customFormat="1" ht="12.75" x14ac:dyDescent="0.2">
      <c r="B3" s="15" t="s">
        <v>2</v>
      </c>
      <c r="C3" s="72">
        <f ca="1">TODAY()</f>
        <v>43580</v>
      </c>
    </row>
    <row r="4" spans="2:17" s="1" customFormat="1" ht="12.75" customHeight="1" x14ac:dyDescent="0.2">
      <c r="B4" s="15" t="s">
        <v>3</v>
      </c>
      <c r="C4" s="3"/>
      <c r="D4" s="16">
        <f t="shared" ref="D4" si="0">Denar_minimalno</f>
        <v>0</v>
      </c>
      <c r="E4" s="16">
        <f t="shared" ref="E4:O4" si="1">Denar_minimalno</f>
        <v>0</v>
      </c>
      <c r="F4" s="16">
        <f t="shared" si="1"/>
        <v>0</v>
      </c>
      <c r="G4" s="16">
        <f t="shared" si="1"/>
        <v>0</v>
      </c>
      <c r="H4" s="16">
        <f t="shared" si="1"/>
        <v>0</v>
      </c>
      <c r="I4" s="16">
        <f t="shared" si="1"/>
        <v>0</v>
      </c>
      <c r="J4" s="16">
        <f t="shared" si="1"/>
        <v>0</v>
      </c>
      <c r="K4" s="16">
        <f t="shared" si="1"/>
        <v>0</v>
      </c>
      <c r="L4" s="16">
        <f t="shared" si="1"/>
        <v>0</v>
      </c>
      <c r="M4" s="16">
        <f t="shared" si="1"/>
        <v>0</v>
      </c>
      <c r="N4" s="16">
        <f t="shared" si="1"/>
        <v>0</v>
      </c>
      <c r="O4" s="16">
        <f t="shared" si="1"/>
        <v>0</v>
      </c>
    </row>
    <row r="5" spans="2:17" s="1" customFormat="1" ht="12.75" x14ac:dyDescent="0.2">
      <c r="B5" s="15"/>
      <c r="H5" s="4"/>
      <c r="J5" s="5"/>
      <c r="K5" s="5"/>
      <c r="L5" s="5"/>
    </row>
    <row r="6" spans="2:17" s="7" customFormat="1" x14ac:dyDescent="0.2">
      <c r="B6" s="6"/>
      <c r="C6" s="34" t="s">
        <v>52</v>
      </c>
      <c r="D6" s="73" t="s">
        <v>58</v>
      </c>
      <c r="E6" s="73" t="s">
        <v>59</v>
      </c>
      <c r="F6" s="73" t="s">
        <v>60</v>
      </c>
      <c r="G6" s="73" t="s">
        <v>61</v>
      </c>
      <c r="H6" s="73" t="s">
        <v>57</v>
      </c>
      <c r="I6" s="73" t="s">
        <v>62</v>
      </c>
      <c r="J6" s="73" t="s">
        <v>63</v>
      </c>
      <c r="K6" s="73" t="s">
        <v>64</v>
      </c>
      <c r="L6" s="73" t="s">
        <v>65</v>
      </c>
      <c r="M6" s="73" t="s">
        <v>66</v>
      </c>
      <c r="N6" s="73" t="s">
        <v>67</v>
      </c>
      <c r="O6" s="73" t="s">
        <v>68</v>
      </c>
      <c r="P6" s="56" t="s">
        <v>55</v>
      </c>
    </row>
    <row r="7" spans="2:17" x14ac:dyDescent="0.2">
      <c r="B7" s="8" t="s">
        <v>4</v>
      </c>
      <c r="C7" s="24"/>
      <c r="D7" s="17">
        <f t="shared" ref="D7:O7" si="2">C53</f>
        <v>0</v>
      </c>
      <c r="E7" s="17">
        <f t="shared" si="2"/>
        <v>0</v>
      </c>
      <c r="F7" s="17">
        <f t="shared" si="2"/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 t="shared" si="2"/>
        <v>0</v>
      </c>
      <c r="N7" s="17">
        <f t="shared" si="2"/>
        <v>0</v>
      </c>
      <c r="O7" s="17">
        <f t="shared" si="2"/>
        <v>0</v>
      </c>
      <c r="P7" s="23"/>
    </row>
    <row r="8" spans="2:17" x14ac:dyDescent="0.2">
      <c r="B8" s="12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7"/>
    </row>
    <row r="9" spans="2:17" ht="22.5" x14ac:dyDescent="0.2">
      <c r="B9" s="20" t="s">
        <v>5</v>
      </c>
      <c r="C9" s="22" t="s">
        <v>53</v>
      </c>
      <c r="D9" s="74" t="s">
        <v>58</v>
      </c>
      <c r="E9" s="74" t="s">
        <v>59</v>
      </c>
      <c r="F9" s="74" t="s">
        <v>60</v>
      </c>
      <c r="G9" s="74" t="s">
        <v>61</v>
      </c>
      <c r="H9" s="74" t="s">
        <v>57</v>
      </c>
      <c r="I9" s="74" t="s">
        <v>62</v>
      </c>
      <c r="J9" s="74" t="s">
        <v>63</v>
      </c>
      <c r="K9" s="74" t="s">
        <v>64</v>
      </c>
      <c r="L9" s="74" t="s">
        <v>65</v>
      </c>
      <c r="M9" s="74" t="s">
        <v>66</v>
      </c>
      <c r="N9" s="74" t="s">
        <v>67</v>
      </c>
      <c r="O9" s="74" t="s">
        <v>69</v>
      </c>
      <c r="P9" s="53" t="s">
        <v>55</v>
      </c>
    </row>
    <row r="10" spans="2:17" x14ac:dyDescent="0.2">
      <c r="B10" s="62" t="s">
        <v>6</v>
      </c>
      <c r="C10" s="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1">
        <f t="shared" ref="P10:P15" si="3">SUM(D10:O10)</f>
        <v>0</v>
      </c>
    </row>
    <row r="11" spans="2:17" x14ac:dyDescent="0.2">
      <c r="B11" s="62" t="s">
        <v>7</v>
      </c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1">
        <f t="shared" si="3"/>
        <v>0</v>
      </c>
    </row>
    <row r="12" spans="2:17" x14ac:dyDescent="0.2">
      <c r="B12" s="62" t="s">
        <v>8</v>
      </c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1">
        <f t="shared" si="3"/>
        <v>0</v>
      </c>
    </row>
    <row r="13" spans="2:17" x14ac:dyDescent="0.2">
      <c r="B13" s="62" t="s">
        <v>9</v>
      </c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1">
        <f t="shared" si="3"/>
        <v>0</v>
      </c>
    </row>
    <row r="14" spans="2:17" x14ac:dyDescent="0.2">
      <c r="B14" s="62" t="s">
        <v>10</v>
      </c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1">
        <f t="shared" si="3"/>
        <v>0</v>
      </c>
    </row>
    <row r="15" spans="2:17" x14ac:dyDescent="0.2">
      <c r="B15" s="62" t="s">
        <v>11</v>
      </c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1">
        <f t="shared" si="3"/>
        <v>0</v>
      </c>
    </row>
    <row r="16" spans="2:17" x14ac:dyDescent="0.2">
      <c r="B16" s="46" t="s">
        <v>56</v>
      </c>
      <c r="C16" s="47"/>
      <c r="D16" s="39">
        <f t="shared" ref="D16:O16" si="4">SUM(D10,D12:D15,(D11*-1))</f>
        <v>0</v>
      </c>
      <c r="E16" s="39">
        <f t="shared" si="4"/>
        <v>0</v>
      </c>
      <c r="F16" s="65">
        <f t="shared" si="4"/>
        <v>0</v>
      </c>
      <c r="G16" s="65">
        <f t="shared" si="4"/>
        <v>0</v>
      </c>
      <c r="H16" s="65">
        <f t="shared" si="4"/>
        <v>0</v>
      </c>
      <c r="I16" s="65">
        <f t="shared" si="4"/>
        <v>0</v>
      </c>
      <c r="J16" s="65">
        <f t="shared" si="4"/>
        <v>0</v>
      </c>
      <c r="K16" s="65">
        <f t="shared" si="4"/>
        <v>0</v>
      </c>
      <c r="L16" s="65">
        <f t="shared" si="4"/>
        <v>0</v>
      </c>
      <c r="M16" s="65">
        <f t="shared" si="4"/>
        <v>0</v>
      </c>
      <c r="N16" s="65">
        <f t="shared" si="4"/>
        <v>0</v>
      </c>
      <c r="O16" s="65">
        <f t="shared" si="4"/>
        <v>0</v>
      </c>
      <c r="P16" s="38">
        <f>SUBTOTAL(109,GotovinskoPlačilo[Vsota])</f>
        <v>0</v>
      </c>
    </row>
    <row r="17" spans="2:16" s="7" customFormat="1" ht="11.25" customHeight="1" x14ac:dyDescent="0.2">
      <c r="B17" s="8" t="s">
        <v>12</v>
      </c>
      <c r="C17" s="18">
        <f>(C7+GotovinskoPlačilo[[#Totals],[ ]])</f>
        <v>0</v>
      </c>
      <c r="D17" s="18">
        <f>(D7+GotovinskoPlačilo[[#Totals],[jan 18]])</f>
        <v>0</v>
      </c>
      <c r="E17" s="18">
        <f>(E7+GotovinskoPlačilo[[#Totals],[feb 18]])</f>
        <v>0</v>
      </c>
      <c r="F17" s="18">
        <f>(F7+GotovinskoPlačilo[[#Totals],[mar 18]])</f>
        <v>0</v>
      </c>
      <c r="G17" s="18">
        <f>(G7+GotovinskoPlačilo[[#Totals],[apr 18]])</f>
        <v>0</v>
      </c>
      <c r="H17" s="18">
        <f>(H7+GotovinskoPlačilo[[#Totals],[maj 2018]])</f>
        <v>0</v>
      </c>
      <c r="I17" s="18">
        <f>(I7+GotovinskoPlačilo[[#Totals],[jun 18]])</f>
        <v>0</v>
      </c>
      <c r="J17" s="18">
        <f>(J7+GotovinskoPlačilo[[#Totals],[jul 18]])</f>
        <v>0</v>
      </c>
      <c r="K17" s="18">
        <f>(K7+GotovinskoPlačilo[[#Totals],[avg 18]])</f>
        <v>0</v>
      </c>
      <c r="L17" s="18">
        <f>(L7+GotovinskoPlačilo[[#Totals],[sep 18]])</f>
        <v>0</v>
      </c>
      <c r="M17" s="18">
        <f>(M7+GotovinskoPlačilo[[#Totals],[okt 18]])</f>
        <v>0</v>
      </c>
      <c r="N17" s="18">
        <f>(N7+GotovinskoPlačilo[[#Totals],[nov 18]])</f>
        <v>0</v>
      </c>
      <c r="O17" s="18">
        <f>(O7+GotovinskoPlačilo[[#Totals],[de 18]])</f>
        <v>0</v>
      </c>
      <c r="P17" s="9"/>
    </row>
    <row r="18" spans="2:16" s="61" customFormat="1" x14ac:dyDescent="0.2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</row>
    <row r="19" spans="2:16" ht="22.5" x14ac:dyDescent="0.2">
      <c r="B19" s="20" t="s">
        <v>13</v>
      </c>
      <c r="C19" s="22" t="s">
        <v>53</v>
      </c>
      <c r="D19" s="74" t="s">
        <v>58</v>
      </c>
      <c r="E19" s="74" t="s">
        <v>59</v>
      </c>
      <c r="F19" s="74" t="s">
        <v>60</v>
      </c>
      <c r="G19" s="74" t="s">
        <v>61</v>
      </c>
      <c r="H19" s="74" t="s">
        <v>57</v>
      </c>
      <c r="I19" s="74" t="s">
        <v>62</v>
      </c>
      <c r="J19" s="74" t="s">
        <v>63</v>
      </c>
      <c r="K19" s="74" t="s">
        <v>64</v>
      </c>
      <c r="L19" s="74" t="s">
        <v>65</v>
      </c>
      <c r="M19" s="74" t="s">
        <v>66</v>
      </c>
      <c r="N19" s="74" t="s">
        <v>67</v>
      </c>
      <c r="O19" s="74" t="s">
        <v>69</v>
      </c>
      <c r="P19" s="53" t="s">
        <v>55</v>
      </c>
    </row>
    <row r="20" spans="2:16" x14ac:dyDescent="0.2">
      <c r="B20" s="63" t="s">
        <v>14</v>
      </c>
      <c r="C20" s="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1">
        <f t="shared" ref="P20:P44" si="5">SUM(D20:O20)</f>
        <v>0</v>
      </c>
    </row>
    <row r="21" spans="2:16" x14ac:dyDescent="0.2">
      <c r="B21" s="63" t="s">
        <v>15</v>
      </c>
      <c r="C21" s="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1">
        <f t="shared" si="5"/>
        <v>0</v>
      </c>
    </row>
    <row r="22" spans="2:16" x14ac:dyDescent="0.2">
      <c r="B22" s="63" t="s">
        <v>16</v>
      </c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1">
        <f t="shared" si="5"/>
        <v>0</v>
      </c>
    </row>
    <row r="23" spans="2:16" x14ac:dyDescent="0.2">
      <c r="B23" s="63" t="s">
        <v>17</v>
      </c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1">
        <f t="shared" si="5"/>
        <v>0</v>
      </c>
    </row>
    <row r="24" spans="2:16" ht="11.25" customHeight="1" x14ac:dyDescent="0.2">
      <c r="B24" s="63" t="s">
        <v>18</v>
      </c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1">
        <f t="shared" si="5"/>
        <v>0</v>
      </c>
    </row>
    <row r="25" spans="2:16" x14ac:dyDescent="0.2">
      <c r="B25" s="25" t="s">
        <v>19</v>
      </c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1">
        <f t="shared" si="5"/>
        <v>0</v>
      </c>
    </row>
    <row r="26" spans="2:16" ht="11.25" customHeight="1" x14ac:dyDescent="0.2">
      <c r="B26" s="63" t="s">
        <v>20</v>
      </c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1">
        <f t="shared" si="5"/>
        <v>0</v>
      </c>
    </row>
    <row r="27" spans="2:16" x14ac:dyDescent="0.2">
      <c r="B27" s="63" t="s">
        <v>21</v>
      </c>
      <c r="C27" s="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1">
        <f t="shared" si="5"/>
        <v>0</v>
      </c>
    </row>
    <row r="28" spans="2:16" x14ac:dyDescent="0.2">
      <c r="B28" s="63" t="s">
        <v>22</v>
      </c>
      <c r="C28" s="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1">
        <f t="shared" si="5"/>
        <v>0</v>
      </c>
    </row>
    <row r="29" spans="2:16" x14ac:dyDescent="0.2">
      <c r="B29" s="63" t="s">
        <v>23</v>
      </c>
      <c r="C29" s="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1">
        <f t="shared" si="5"/>
        <v>0</v>
      </c>
    </row>
    <row r="30" spans="2:16" x14ac:dyDescent="0.2">
      <c r="B30" s="63" t="s">
        <v>24</v>
      </c>
      <c r="C30" s="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1">
        <f t="shared" si="5"/>
        <v>0</v>
      </c>
    </row>
    <row r="31" spans="2:16" ht="11.25" customHeight="1" x14ac:dyDescent="0.2">
      <c r="B31" s="63" t="s">
        <v>25</v>
      </c>
      <c r="C31" s="9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1">
        <f t="shared" si="5"/>
        <v>0</v>
      </c>
    </row>
    <row r="32" spans="2:16" x14ac:dyDescent="0.2">
      <c r="B32" s="63" t="s">
        <v>26</v>
      </c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1">
        <f t="shared" si="5"/>
        <v>0</v>
      </c>
    </row>
    <row r="33" spans="2:16" x14ac:dyDescent="0.2">
      <c r="B33" s="63" t="s">
        <v>27</v>
      </c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1">
        <f t="shared" si="5"/>
        <v>0</v>
      </c>
    </row>
    <row r="34" spans="2:16" x14ac:dyDescent="0.2">
      <c r="B34" s="63" t="s">
        <v>28</v>
      </c>
      <c r="C34" s="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1">
        <f t="shared" si="5"/>
        <v>0</v>
      </c>
    </row>
    <row r="35" spans="2:16" x14ac:dyDescent="0.2">
      <c r="B35" s="63" t="s">
        <v>29</v>
      </c>
      <c r="C35" s="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1">
        <f t="shared" si="5"/>
        <v>0</v>
      </c>
    </row>
    <row r="36" spans="2:16" ht="11.25" customHeight="1" x14ac:dyDescent="0.2">
      <c r="B36" s="63" t="s">
        <v>30</v>
      </c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21">
        <f t="shared" si="5"/>
        <v>0</v>
      </c>
    </row>
    <row r="37" spans="2:16" x14ac:dyDescent="0.2">
      <c r="B37" s="63" t="s">
        <v>31</v>
      </c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21">
        <f t="shared" si="5"/>
        <v>0</v>
      </c>
    </row>
    <row r="38" spans="2:16" x14ac:dyDescent="0.2">
      <c r="B38" s="63" t="s">
        <v>32</v>
      </c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21">
        <f t="shared" si="5"/>
        <v>0</v>
      </c>
    </row>
    <row r="39" spans="2:16" x14ac:dyDescent="0.2">
      <c r="B39" s="63" t="s">
        <v>33</v>
      </c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21">
        <f t="shared" si="5"/>
        <v>0</v>
      </c>
    </row>
    <row r="40" spans="2:16" x14ac:dyDescent="0.2">
      <c r="B40" s="64" t="s">
        <v>34</v>
      </c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21">
        <f t="shared" si="5"/>
        <v>0</v>
      </c>
    </row>
    <row r="41" spans="2:16" x14ac:dyDescent="0.2">
      <c r="B41" s="26" t="s">
        <v>35</v>
      </c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1">
        <f t="shared" si="5"/>
        <v>0</v>
      </c>
    </row>
    <row r="42" spans="2:16" x14ac:dyDescent="0.2">
      <c r="B42" s="26" t="s">
        <v>35</v>
      </c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21">
        <f t="shared" si="5"/>
        <v>0</v>
      </c>
    </row>
    <row r="43" spans="2:16" x14ac:dyDescent="0.2">
      <c r="B43" s="26" t="s">
        <v>35</v>
      </c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21">
        <f t="shared" si="5"/>
        <v>0</v>
      </c>
    </row>
    <row r="44" spans="2:16" x14ac:dyDescent="0.2">
      <c r="B44" s="26" t="s">
        <v>36</v>
      </c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21">
        <f t="shared" si="5"/>
        <v>0</v>
      </c>
    </row>
    <row r="45" spans="2:16" x14ac:dyDescent="0.2">
      <c r="B45" s="48" t="s">
        <v>37</v>
      </c>
      <c r="C45" s="37"/>
      <c r="D45" s="39">
        <f>SUBTOTAL(109,Stroški[jan 18])</f>
        <v>0</v>
      </c>
      <c r="E45" s="39">
        <f>SUBTOTAL(109,Stroški[feb 18])</f>
        <v>0</v>
      </c>
      <c r="F45" s="39">
        <f>SUBTOTAL(109,Stroški[mar 18])</f>
        <v>0</v>
      </c>
      <c r="G45" s="39">
        <f>SUBTOTAL(109,Stroški[apr 18])</f>
        <v>0</v>
      </c>
      <c r="H45" s="39">
        <f>SUBTOTAL(109,Stroški[maj 2018])</f>
        <v>0</v>
      </c>
      <c r="I45" s="39">
        <f>SUBTOTAL(109,Stroški[jun 18])</f>
        <v>0</v>
      </c>
      <c r="J45" s="39">
        <f>SUBTOTAL(109,Stroški[jul 18])</f>
        <v>0</v>
      </c>
      <c r="K45" s="39">
        <f>SUBTOTAL(109,Stroški[avg 18])</f>
        <v>0</v>
      </c>
      <c r="L45" s="39">
        <f>SUBTOTAL(109,Stroški[sep 18])</f>
        <v>0</v>
      </c>
      <c r="M45" s="39">
        <f>SUBTOTAL(109,Stroški[okt 18])</f>
        <v>0</v>
      </c>
      <c r="N45" s="39">
        <f>SUBTOTAL(109,Stroški[nov 18])</f>
        <v>0</v>
      </c>
      <c r="O45" s="39">
        <f>SUBTOTAL(109,Stroški[de 18])</f>
        <v>0</v>
      </c>
      <c r="P45" s="38">
        <f>SUBTOTAL(109,Stroški[Vsota])</f>
        <v>0</v>
      </c>
    </row>
    <row r="46" spans="2:16" ht="22.5" x14ac:dyDescent="0.2">
      <c r="B46" s="50" t="s">
        <v>13</v>
      </c>
      <c r="C46" s="44" t="s">
        <v>53</v>
      </c>
      <c r="D46" s="75" t="s">
        <v>58</v>
      </c>
      <c r="E46" s="75" t="s">
        <v>59</v>
      </c>
      <c r="F46" s="75" t="s">
        <v>60</v>
      </c>
      <c r="G46" s="75" t="s">
        <v>61</v>
      </c>
      <c r="H46" s="75" t="s">
        <v>57</v>
      </c>
      <c r="I46" s="75" t="s">
        <v>62</v>
      </c>
      <c r="J46" s="75" t="s">
        <v>63</v>
      </c>
      <c r="K46" s="75" t="s">
        <v>64</v>
      </c>
      <c r="L46" s="75" t="s">
        <v>65</v>
      </c>
      <c r="M46" s="75" t="s">
        <v>66</v>
      </c>
      <c r="N46" s="75" t="s">
        <v>67</v>
      </c>
      <c r="O46" s="75" t="s">
        <v>69</v>
      </c>
      <c r="P46" s="54" t="s">
        <v>55</v>
      </c>
    </row>
    <row r="47" spans="2:16" x14ac:dyDescent="0.2">
      <c r="B47" s="43" t="s">
        <v>38</v>
      </c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>
        <f t="shared" ref="P47:P52" si="6">SUM(D47:O47)</f>
        <v>0</v>
      </c>
    </row>
    <row r="48" spans="2:16" x14ac:dyDescent="0.2">
      <c r="B48" s="43" t="s">
        <v>39</v>
      </c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>
        <f t="shared" si="6"/>
        <v>0</v>
      </c>
    </row>
    <row r="49" spans="2:16" x14ac:dyDescent="0.2">
      <c r="B49" s="43" t="s">
        <v>40</v>
      </c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2">
        <f t="shared" si="6"/>
        <v>0</v>
      </c>
    </row>
    <row r="50" spans="2:16" x14ac:dyDescent="0.2">
      <c r="B50" s="43" t="s">
        <v>41</v>
      </c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>
        <f t="shared" si="6"/>
        <v>0</v>
      </c>
    </row>
    <row r="51" spans="2:16" x14ac:dyDescent="0.2">
      <c r="B51" s="43" t="s">
        <v>42</v>
      </c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>
        <f t="shared" si="6"/>
        <v>0</v>
      </c>
    </row>
    <row r="52" spans="2:16" x14ac:dyDescent="0.2">
      <c r="B52" s="66" t="s">
        <v>43</v>
      </c>
      <c r="C52" s="49"/>
      <c r="D52" s="67">
        <f>Stroški[[#Totals],[jan 18]]+SUBTOTAL(109,GotovinskiIzdatki[jan 18])</f>
        <v>0</v>
      </c>
      <c r="E52" s="67">
        <f>Stroški[[#Totals],[feb 18]]+SUBTOTAL(109,GotovinskiIzdatki[feb 18])</f>
        <v>0</v>
      </c>
      <c r="F52" s="67">
        <f>Stroški[[#Totals],[mar 18]]+SUBTOTAL(109,GotovinskiIzdatki[mar 18])</f>
        <v>0</v>
      </c>
      <c r="G52" s="45">
        <f>Stroški[[#Totals],[apr 18]]+SUBTOTAL(109,GotovinskiIzdatki[apr 18])</f>
        <v>0</v>
      </c>
      <c r="H52" s="45">
        <f>Stroški[[#Totals],[maj 2018]]+SUBTOTAL(109,GotovinskiIzdatki[maj 2018])</f>
        <v>0</v>
      </c>
      <c r="I52" s="45">
        <f>Stroški[[#Totals],[jun 18]]+SUBTOTAL(109,GotovinskiIzdatki[jun 18])</f>
        <v>0</v>
      </c>
      <c r="J52" s="45">
        <f>Stroški[[#Totals],[jul 18]]+SUBTOTAL(109,GotovinskiIzdatki[jul 18])</f>
        <v>0</v>
      </c>
      <c r="K52" s="45">
        <f>Stroški[[#Totals],[avg 18]]+SUBTOTAL(109,GotovinskiIzdatki[avg 18])</f>
        <v>0</v>
      </c>
      <c r="L52" s="45">
        <f>Stroški[[#Totals],[sep 18]]+SUBTOTAL(109,GotovinskiIzdatki[sep 18])</f>
        <v>0</v>
      </c>
      <c r="M52" s="45">
        <f>Stroški[[#Totals],[okt 18]]+SUBTOTAL(109,GotovinskiIzdatki[okt 18])</f>
        <v>0</v>
      </c>
      <c r="N52" s="45">
        <f>Stroški[[#Totals],[nov 18]]+SUBTOTAL(109,GotovinskiIzdatki[nov 18])</f>
        <v>0</v>
      </c>
      <c r="O52" s="45">
        <f>Stroški[[#Totals],[de 18]]+SUBTOTAL(109,GotovinskiIzdatki[de 18])</f>
        <v>0</v>
      </c>
      <c r="P52" s="67">
        <f t="shared" si="6"/>
        <v>0</v>
      </c>
    </row>
    <row r="53" spans="2:16" x14ac:dyDescent="0.2">
      <c r="B53" s="51" t="s">
        <v>44</v>
      </c>
      <c r="C53" s="21">
        <f>C17</f>
        <v>0</v>
      </c>
      <c r="D53" s="21">
        <f>D17-GotovinskiIzdatki[[#Totals],[jan 18]]</f>
        <v>0</v>
      </c>
      <c r="E53" s="21">
        <f>E17-GotovinskiIzdatki[[#Totals],[feb 18]]</f>
        <v>0</v>
      </c>
      <c r="F53" s="21">
        <f>F17-GotovinskiIzdatki[[#Totals],[mar 18]]</f>
        <v>0</v>
      </c>
      <c r="G53" s="21">
        <f>G17-GotovinskiIzdatki[[#Totals],[apr 18]]</f>
        <v>0</v>
      </c>
      <c r="H53" s="21">
        <f>H17-GotovinskiIzdatki[[#Totals],[maj 2018]]</f>
        <v>0</v>
      </c>
      <c r="I53" s="21">
        <f>I17-GotovinskiIzdatki[[#Totals],[jun 18]]</f>
        <v>0</v>
      </c>
      <c r="J53" s="21">
        <f>J17-GotovinskiIzdatki[[#Totals],[jul 18]]</f>
        <v>0</v>
      </c>
      <c r="K53" s="21">
        <f>K17-GotovinskiIzdatki[[#Totals],[avg 18]]</f>
        <v>0</v>
      </c>
      <c r="L53" s="21">
        <f>L17-GotovinskiIzdatki[[#Totals],[sep 18]]</f>
        <v>0</v>
      </c>
      <c r="M53" s="21">
        <f>M17-GotovinskiIzdatki[[#Totals],[okt 18]]</f>
        <v>0</v>
      </c>
      <c r="N53" s="21">
        <f>N17-GotovinskiIzdatki[[#Totals],[nov 18]]</f>
        <v>0</v>
      </c>
      <c r="O53" s="21">
        <f>O17-GotovinskiIzdatki[[#Totals],[de 18]]</f>
        <v>0</v>
      </c>
      <c r="P53" s="52"/>
    </row>
    <row r="54" spans="2:16" x14ac:dyDescent="0.2"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2:16" ht="22.5" x14ac:dyDescent="0.2">
      <c r="B55" s="29" t="s">
        <v>45</v>
      </c>
      <c r="C55" s="30" t="s">
        <v>53</v>
      </c>
      <c r="D55" s="74" t="s">
        <v>58</v>
      </c>
      <c r="E55" s="74" t="s">
        <v>59</v>
      </c>
      <c r="F55" s="74" t="s">
        <v>60</v>
      </c>
      <c r="G55" s="74" t="s">
        <v>61</v>
      </c>
      <c r="H55" s="74" t="s">
        <v>57</v>
      </c>
      <c r="I55" s="74" t="s">
        <v>62</v>
      </c>
      <c r="J55" s="74" t="s">
        <v>63</v>
      </c>
      <c r="K55" s="74" t="s">
        <v>64</v>
      </c>
      <c r="L55" s="74" t="s">
        <v>65</v>
      </c>
      <c r="M55" s="74" t="s">
        <v>66</v>
      </c>
      <c r="N55" s="74" t="s">
        <v>67</v>
      </c>
      <c r="O55" s="74" t="s">
        <v>69</v>
      </c>
      <c r="P55" s="55" t="s">
        <v>55</v>
      </c>
    </row>
    <row r="56" spans="2:16" x14ac:dyDescent="0.2">
      <c r="B56" s="27" t="s">
        <v>46</v>
      </c>
      <c r="C56" s="3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8">
        <f>SUM(DrugiOperativniPodatki[[#This Row],[jan 18]:[de 18]])</f>
        <v>0</v>
      </c>
    </row>
    <row r="57" spans="2:16" x14ac:dyDescent="0.2">
      <c r="B57" s="31" t="s">
        <v>47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28">
        <f>SUM(DrugiOperativniPodatki[[#This Row],[jan 18]:[de 18]])</f>
        <v>0</v>
      </c>
    </row>
    <row r="58" spans="2:16" x14ac:dyDescent="0.2">
      <c r="B58" s="31" t="s">
        <v>48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28">
        <f>SUM(DrugiOperativniPodatki[[#This Row],[jan 18]:[de 18]])</f>
        <v>0</v>
      </c>
    </row>
    <row r="59" spans="2:16" x14ac:dyDescent="0.2">
      <c r="B59" s="31" t="s">
        <v>49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28">
        <f>SUM(DrugiOperativniPodatki[[#This Row],[jan 18]:[de 18]])</f>
        <v>0</v>
      </c>
    </row>
    <row r="60" spans="2:16" x14ac:dyDescent="0.2">
      <c r="B60" s="31" t="s">
        <v>50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28">
        <f>SUM(DrugiOperativniPodatki[[#This Row],[jan 18]:[de 18]])</f>
        <v>0</v>
      </c>
    </row>
    <row r="61" spans="2:16" x14ac:dyDescent="0.2">
      <c r="B61" s="32" t="s">
        <v>51</v>
      </c>
      <c r="C61" s="35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28">
        <f>SUM(DrugiOperativniPodatki[[#This Row],[jan 18]:[de 18]])</f>
        <v>0</v>
      </c>
    </row>
  </sheetData>
  <sheetProtection insertColumns="0" insertRows="0"/>
  <mergeCells count="2">
    <mergeCell ref="B1:P1"/>
    <mergeCell ref="B2:P2"/>
  </mergeCells>
  <phoneticPr fontId="0" type="noConversion"/>
  <conditionalFormatting sqref="C7:O7">
    <cfRule type="cellIs" dxfId="153" priority="1" stopIfTrue="1" operator="lessThanOrEqual">
      <formula>$C$4</formula>
    </cfRule>
  </conditionalFormatting>
  <dataValidations count="27">
    <dataValidation type="decimal" allowBlank="1" showInputMessage="1" sqref="C7 D4:P4" xr:uid="{00000000-0002-0000-0000-000000000000}">
      <formula1>-10000000</formula1>
      <formula2>10000000</formula2>
    </dataValidation>
    <dataValidation type="decimal" operator="lessThanOrEqual" allowBlank="1" showInputMessage="1" showErrorMessage="1" sqref="C17:O17 C53:O53" xr:uid="{00000000-0002-0000-0000-000001000000}">
      <formula1>10000000</formula1>
    </dataValidation>
    <dataValidation type="date" allowBlank="1" showInputMessage="1" showErrorMessage="1" error="Vnesite veljaven datum." prompt="Vnesite začetni datum v to celico." sqref="C3" xr:uid="{00000000-0002-0000-0000-000002000000}">
      <formula1>1</formula1>
      <formula2>73415</formula2>
    </dataValidation>
    <dataValidation type="decimal" operator="lessThanOrEqual" allowBlank="1" showInputMessage="1" sqref="D7:O7" xr:uid="{00000000-0002-0000-0000-000003000000}">
      <formula1>10000000</formula1>
    </dataValidation>
    <dataValidation type="decimal" errorStyle="warning" operator="lessThanOrEqual" allowBlank="1" showInputMessage="1" showErrorMessage="1" error="Vnesite število, večje od nič." sqref="P10:P15 P20:P44 P47:P51 P56:P61" xr:uid="{00000000-0002-0000-0000-000004000000}">
      <formula1>10000000</formula1>
    </dataValidation>
    <dataValidation allowBlank="1" showInputMessage="1" showErrorMessage="1" prompt="S tem delovnim listom lahko ustvarite projekcijo denarnega toka za malo podjetje. Vnesite podrobnosti v tabele, imenovane Denar v blagajni, Gotovinski prejemki, Stroški, Gotovinski izdatki in Drugi podatki delovanja." sqref="A1" xr:uid="{00000000-0002-0000-0000-000005000000}"/>
    <dataValidation allowBlank="1" showInputMessage="1" showErrorMessage="1" prompt="V tej celici je naslov tega delovnega lista. V spodnje celice vnesite ime podjetja." sqref="B1:P1" xr:uid="{00000000-0002-0000-0000-000006000000}"/>
    <dataValidation allowBlank="1" showInputMessage="1" showErrorMessage="1" prompt="V to celico vnesite ime podjetja, Začetni datum v celico C3, vrednost opozorila za mininalno bilanco gotovine pa v celico C4" sqref="B2:P2" xr:uid="{00000000-0002-0000-0000-000007000000}"/>
    <dataValidation allowBlank="1" showInputMessage="1" showErrorMessage="1" prompt="V celico na desni strani vnesite začetni datum." sqref="B3" xr:uid="{00000000-0002-0000-0000-000008000000}"/>
    <dataValidation allowBlank="1" showInputMessage="1" showErrorMessage="1" prompt="V celico na desni vnesite vrednost opozorila za minimalno bilanco gotovine." sqref="B4" xr:uid="{00000000-0002-0000-0000-000009000000}"/>
    <dataValidation type="decimal" operator="lessThanOrEqual" allowBlank="1" showInputMessage="1" showErrorMessage="1" error="Vnesite število, večje od nič." prompt="V to celico vnesite vrednost opozorila za minimalno bilanco gotovine, podrobnosti pa v tabelo Denar v blagajni z začetkom v celici C6. Oznaka za denar v blagajni na začetku meseca je v celici B7." sqref="C4" xr:uid="{00000000-0002-0000-0000-00000A000000}">
      <formula1>10000000</formula1>
    </dataValidation>
    <dataValidation allowBlank="1" showInputMessage="1" showErrorMessage="1" prompt="Vnesite podrobnosti v tabelo na desni." sqref="B6" xr:uid="{00000000-0002-0000-0000-00000B000000}"/>
    <dataValidation allowBlank="1" showInputMessage="1" showErrorMessage="1" prompt="Vnesite Denar v blagajni na začetku meseca v celico na desni." sqref="B7" xr:uid="{00000000-0002-0000-0000-00000C000000}"/>
    <dataValidation operator="greaterThanOrEqual" allowBlank="1" showInputMessage="1" showErrorMessage="1" error="Vnesite število, večje od nič." prompt="Vnesite Denar v blagajni na začetku meseca v celico spodaj." sqref="C6" xr:uid="{00000000-0002-0000-0000-00000D000000}"/>
    <dataValidation allowBlank="1" showInputMessage="1" prompt="Vrednost Denar v blagajni za ta mesec je samodejno izračunana v celici spodaj." sqref="D6:O6" xr:uid="{00000000-0002-0000-0000-00000E000000}"/>
    <dataValidation allowBlank="1" showInputMessage="1" showErrorMessage="1" prompt="Vnesite podrobnosti v tabelo Gotovinski prejemki spodaj." sqref="B8" xr:uid="{00000000-0002-0000-0000-00000F000000}"/>
    <dataValidation allowBlank="1" showInputMessage="1" showErrorMessage="1" prompt="Vnesite ali spremenite elemente postavke Drugi stroški v tem stolpcu pod tem naslovom." sqref="B9" xr:uid="{00000000-0002-0000-0000-000010000000}"/>
    <dataValidation allowBlank="1" showInputMessage="1" prompt="Vnesite vrednosti za ta mesec v ta stolpec pod tem naslovom." sqref="D55:O55 E9:O9 D19:O19 D46:O46" xr:uid="{00000000-0002-0000-0000-000011000000}"/>
    <dataValidation allowBlank="1" showInputMessage="1" prompt="Skupna vrednost je samodejno izračunana v tem stolpcu pod tem naslovom. Vrednosti Skupaj gotovinski prejemi in Skupna razpoložljiva denarna sredstva so samodejno izračunane na koncu." sqref="P9" xr:uid="{00000000-0002-0000-0000-000012000000}"/>
    <dataValidation allowBlank="1" showInputMessage="1" showErrorMessage="1" prompt="Vnesite podrobnosti v tabelo Stroški spodaj in v tabelo Gotovinski izdatki z začetkom v celici B46." sqref="B18" xr:uid="{00000000-0002-0000-0000-000013000000}"/>
    <dataValidation allowBlank="1" showInputMessage="1" showErrorMessage="1" prompt="Vnesite ali spremenite elemente postavke Gotovinski izdatki v tem stolpcu pod tem naslovom." sqref="B19 B46" xr:uid="{00000000-0002-0000-0000-000014000000}"/>
    <dataValidation allowBlank="1" showInputMessage="1" showErrorMessage="1" prompt="Skupni znesek je izračunan v tem stolpcu pod tem naslovom. Delna vsota je izračunana na dnu." sqref="P19" xr:uid="{00000000-0002-0000-0000-000015000000}"/>
    <dataValidation allowBlank="1" showInputMessage="1" showErrorMessage="1" prompt="Skupni znesek je samodejno izračunan v tem stolpcu pod tem naslovom. Vrednosti Gotovinski izdatki in Denar v blagajni na koncu meseca sta samodejno izračunani na koncu." sqref="P46" xr:uid="{00000000-0002-0000-0000-000016000000}"/>
    <dataValidation allowBlank="1" showInputMessage="1" showErrorMessage="1" prompt="V ta stolpec pod ta naslov vnašate elemente postavke Drugi operativni podatki in jih spreminjate" sqref="B55" xr:uid="{00000000-0002-0000-0000-000017000000}"/>
    <dataValidation allowBlank="1" showInputMessage="1" showErrorMessage="1" prompt="Skupni znesek je samodejno izračunan v tem stolpcu pod tem naslovom." sqref="P55" xr:uid="{00000000-0002-0000-0000-000018000000}"/>
    <dataValidation allowBlank="1" showInputMessage="1" showErrorMessage="1" prompt="Vnesite vrednosti za ta mesec v ta stolpec pod tem naslovom." sqref="D9" xr:uid="{00000000-0002-0000-0000-000019000000}"/>
    <dataValidation type="decimal" allowBlank="1" showInputMessage="1" showErrorMessage="1" sqref="D10:O15 D20:O44 D47:O51 D56:O61 C57:C60" xr:uid="{00000000-0002-0000-0000-00001A000000}">
      <formula1>-10000000</formula1>
      <formula2>10000000</formula2>
    </dataValidation>
  </dataValidations>
  <printOptions horizontalCentered="1"/>
  <pageMargins left="0" right="0" top="0.5" bottom="0.25" header="0" footer="0"/>
  <pageSetup paperSize="9" scale="74" orientation="landscape" r:id="rId1"/>
  <headerFooter alignWithMargins="0"/>
  <ignoredErrors>
    <ignoredError sqref="P20:P44" emptyCellReference="1"/>
  </ignoredErrors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B2:Q38"/>
  <sheetViews>
    <sheetView showGridLines="0" workbookViewId="0"/>
  </sheetViews>
  <sheetFormatPr defaultColWidth="9.33203125" defaultRowHeight="11.25" x14ac:dyDescent="0.2"/>
  <cols>
    <col min="1" max="1" width="9.33203125" style="10"/>
    <col min="2" max="2" width="40.5" style="10" customWidth="1"/>
    <col min="3" max="3" width="9.33203125" style="10"/>
    <col min="4" max="4" width="13.33203125" style="10" customWidth="1"/>
    <col min="5" max="16384" width="9.33203125" style="10"/>
  </cols>
  <sheetData>
    <row r="2" spans="2:17" x14ac:dyDescent="0.2">
      <c r="B2" s="71" t="s">
        <v>54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2:17" x14ac:dyDescent="0.2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2:17" x14ac:dyDescent="0.2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2:17" x14ac:dyDescent="0.2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2:17" x14ac:dyDescent="0.2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2:17" x14ac:dyDescent="0.2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2:17" x14ac:dyDescent="0.2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2:17" x14ac:dyDescent="0.2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2:17" x14ac:dyDescent="0.2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2:17" x14ac:dyDescent="0.2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2:17" x14ac:dyDescent="0.2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2:17" x14ac:dyDescent="0.2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2:17" x14ac:dyDescent="0.2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2:17" x14ac:dyDescent="0.2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2:17" x14ac:dyDescent="0.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2:17" x14ac:dyDescent="0.2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2:17" x14ac:dyDescent="0.2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2:17" x14ac:dyDescent="0.2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2:17" x14ac:dyDescent="0.2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2:17" x14ac:dyDescent="0.2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2:17" x14ac:dyDescent="0.2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2:17" x14ac:dyDescent="0.2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2:17" x14ac:dyDescent="0.2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2:17" x14ac:dyDescent="0.2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2:17" x14ac:dyDescent="0.2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2:17" x14ac:dyDescent="0.2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x14ac:dyDescent="0.2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2:17" x14ac:dyDescent="0.2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2:17" x14ac:dyDescent="0.2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 x14ac:dyDescent="0.2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2:17" x14ac:dyDescent="0.2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2:17" x14ac:dyDescent="0.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 x14ac:dyDescent="0.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2:17" x14ac:dyDescent="0.2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7" spans="2:17" ht="12.75" x14ac:dyDescent="0.2">
      <c r="B37" s="70" t="s">
        <v>3</v>
      </c>
      <c r="C37" s="70"/>
      <c r="D37" s="68">
        <f>[0]!Denar_minimalno</f>
        <v>0</v>
      </c>
    </row>
    <row r="38" spans="2:17" ht="12.75" x14ac:dyDescent="0.2">
      <c r="B38" s="2"/>
      <c r="C38" s="19"/>
    </row>
  </sheetData>
  <mergeCells count="2">
    <mergeCell ref="B37:C37"/>
    <mergeCell ref="B2:Q35"/>
  </mergeCells>
  <phoneticPr fontId="3" type="noConversion"/>
  <dataValidations count="3">
    <dataValidation allowBlank="1" showInputMessage="1" showErrorMessage="1" prompt="Vrednosti grafikona v celici B2 in opozorilo za minimalno bilanco gotovine v celici D37 so samodejno posodobljene na tem delovnem listu." sqref="A1" xr:uid="{00000000-0002-0000-0100-000000000000}"/>
    <dataValidation allowBlank="1" showInputMessage="1" showErrorMessage="1" prompt="Vrednost za Opozorilo za minimalno bilanco gotovine je samodejno posodobljena v celici na desni." sqref="B37:C37" xr:uid="{00000000-0002-0000-0100-000001000000}"/>
    <dataValidation allowBlank="1" showInputMessage="1" showErrorMessage="1" prompt="Vrednost za Opozorilo za minimalno bilanco gotovine je samodejno posodobljena v tej celici." sqref="D37" xr:uid="{00000000-0002-0000-0100-000002000000}"/>
  </dataValidations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3D64DB-3A2E-4E7A-AABA-D3030C824D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2E6D7E-13F1-464C-9225-372C9DE461E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8C51595D-F41B-4D93-B579-8EF94377C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5</vt:i4>
      </vt:variant>
    </vt:vector>
  </HeadingPairs>
  <TitlesOfParts>
    <vt:vector size="7" baseType="lpstr">
      <vt:lpstr>Denarni tok</vt:lpstr>
      <vt:lpstr>Grafikon denarnega toka</vt:lpstr>
      <vt:lpstr>Denar_minimalno</vt:lpstr>
      <vt:lpstr>Denar_začetek</vt:lpstr>
      <vt:lpstr>Ime_podjetja</vt:lpstr>
      <vt:lpstr>'Denarni tok'!Tiskanje_naslovov</vt:lpstr>
      <vt:lpstr>Začetni_datum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2019-03-04T05:37:55Z</dcterms:created>
  <dcterms:modified xsi:type="dcterms:W3CDTF">2019-04-25T00:26:00Z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