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l-SI\"/>
    </mc:Choice>
  </mc:AlternateContent>
  <xr:revisionPtr revIDLastSave="0" documentId="13_ncr:1_{29EFF1FB-AD5E-4168-A001-4E3B38F19077}" xr6:coauthVersionLast="43" xr6:coauthVersionMax="43" xr10:uidLastSave="{00000000-0000-0000-0000-000000000000}"/>
  <bookViews>
    <workbookView xWindow="-120" yWindow="-120" windowWidth="28740" windowHeight="14415" xr2:uid="{00000000-000D-0000-FFFF-FFFF00000000}"/>
  </bookViews>
  <sheets>
    <sheet name="Kalkulator za izračun posojila" sheetId="1" r:id="rId1"/>
  </sheets>
  <definedNames>
    <definedName name="Ocenjena_letna_plača">'Kalkulator za izračun posojila'!$F$2</definedName>
    <definedName name="Ocenjena_mesečna_plača">'Kalkulator za izračun posojila'!$L$21</definedName>
    <definedName name="Odstotek_dohodka">"ŠtudentskaPosojila[[#Skupaj],[Načrtovano plačilo]]/Ocenjena_mesečna_plača"</definedName>
    <definedName name="Odstotek_mesečnega_dohodka">ŠtudentskaPosojila[[#Totals],[Trenutni mesečni obrok]]/Ocenjena_mesečna_plača</definedName>
    <definedName name="PercentAboveBelow">IF(ŠtudentskaPosojila[[#Totals],[Načrtovano plačilo]]/Ocenjena_mesečna_plača&gt;=0.08,"zgoraj","spodaj")</definedName>
    <definedName name="_xlnm.Print_Titles" localSheetId="0">'Kalkulator za izračun posojila'!$8:$9</definedName>
    <definedName name="Usklajeno_odplačilo_posojila">'Kalkulator za izračun posojila'!$L$19</definedName>
    <definedName name="Začetek_odplačevanja_posojila">'Kalkulator za izračun posojila'!$K$2</definedName>
    <definedName name="Začetek_posojila_–_danes">IF(Začetek_odplačevanja_posojila&lt;TODAY(),TRUE,FALSE)</definedName>
    <definedName name="Združeni_mesečni_obrok">ŠtudentskaPosojila[[#Totals],[Trenutni mesečni obrok]]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K12" i="1"/>
  <c r="J12" i="1" s="1"/>
  <c r="L12" i="1" l="1"/>
  <c r="K2" i="1"/>
  <c r="I12" i="1" s="1"/>
  <c r="F10" i="1"/>
  <c r="F11" i="1" l="1"/>
  <c r="I10" i="1" l="1"/>
  <c r="I16" i="1" l="1"/>
  <c r="I11" i="1"/>
  <c r="I14" i="1"/>
  <c r="I13" i="1"/>
  <c r="I15" i="1"/>
  <c r="H13" i="1"/>
  <c r="H14" i="1"/>
  <c r="K13" i="1"/>
  <c r="J13" i="1" s="1"/>
  <c r="K14" i="1"/>
  <c r="L14" i="1" s="1"/>
  <c r="H15" i="1"/>
  <c r="K15" i="1"/>
  <c r="J15" i="1" s="1"/>
  <c r="H16" i="1"/>
  <c r="K16" i="1"/>
  <c r="J16" i="1" s="1"/>
  <c r="L21" i="1"/>
  <c r="E18" i="1"/>
  <c r="D18" i="1"/>
  <c r="D17" i="1"/>
  <c r="K11" i="1"/>
  <c r="L11" i="1" s="1"/>
  <c r="H11" i="1"/>
  <c r="K10" i="1"/>
  <c r="J10" i="1" s="1"/>
  <c r="H10" i="1"/>
  <c r="L15" i="1" l="1"/>
  <c r="L13" i="1"/>
  <c r="J11" i="1"/>
  <c r="L16" i="1"/>
  <c r="J14" i="1"/>
  <c r="I17" i="1"/>
  <c r="E6" i="1" s="1"/>
  <c r="L10" i="1"/>
  <c r="K17" i="1"/>
  <c r="L5" i="1" s="1"/>
  <c r="E5" i="1" l="1"/>
  <c r="L6" i="1"/>
  <c r="J18" i="1"/>
  <c r="J17" i="1"/>
  <c r="L19" i="1" s="1"/>
  <c r="L18" i="1"/>
  <c r="L17" i="1"/>
</calcChain>
</file>

<file path=xl/sharedStrings.xml><?xml version="1.0" encoding="utf-8"?>
<sst xmlns="http://schemas.openxmlformats.org/spreadsheetml/2006/main" count="32" uniqueCount="32">
  <si>
    <t>KALKULATOR ZA IZRAČUN ŠTUDENTSKEGA POSOJILA</t>
  </si>
  <si>
    <r>
      <t xml:space="preserve"> Mesečni obrok odplačila študentskega posojila naj </t>
    </r>
    <r>
      <rPr>
        <b/>
        <sz val="16"/>
        <color theme="6" tint="-0.499984740745262"/>
        <rFont val="Calibri"/>
        <family val="2"/>
        <scheme val="minor"/>
      </rPr>
      <t>ne bi presegal 8 %</t>
    </r>
    <r>
      <rPr>
        <sz val="16"/>
        <color theme="6" tint="-0.499984740745262"/>
        <rFont val="Calibri"/>
        <family val="2"/>
        <scheme val="minor"/>
      </rPr>
      <t xml:space="preserve"> prve letne plače.</t>
    </r>
  </si>
  <si>
    <t>Trenutni skupni znesek mesečnega obroka je:</t>
  </si>
  <si>
    <t>Odstotek trenutnega mesečnega dohodka:</t>
  </si>
  <si>
    <t>SPLOŠNI PODATKI O POSOJILU</t>
  </si>
  <si>
    <t>Št. posojila</t>
  </si>
  <si>
    <t>10998M88</t>
  </si>
  <si>
    <t>20987N87</t>
  </si>
  <si>
    <t>Povprečje</t>
  </si>
  <si>
    <t>Skupni znesek usklajenega odplačila posojila:</t>
  </si>
  <si>
    <t>Ocenjeni mesečni dohodek po zaključku študija:</t>
  </si>
  <si>
    <t>Posojilodajalec</t>
  </si>
  <si>
    <t>Posojilodajalec 1</t>
  </si>
  <si>
    <t>Posojilodajalec 2</t>
  </si>
  <si>
    <t>Trikotna desna puščica, ki kaže na predvideno letno plačo, v tej celici.</t>
  </si>
  <si>
    <t>Znesek posojila</t>
  </si>
  <si>
    <t>Letno
Obrestna mera</t>
  </si>
  <si>
    <t>Predvidena letna plača po zaključku študija</t>
  </si>
  <si>
    <t>PODATKI O ODPLAČILU POSOJILA</t>
  </si>
  <si>
    <t>Začetni datum</t>
  </si>
  <si>
    <t>Dolžina (leta)</t>
  </si>
  <si>
    <t>Skupni znesek načrtovanega mesečnega obroka je:</t>
  </si>
  <si>
    <t xml:space="preserve">  Odstotek od načrtovanega mesečnega dohodka:</t>
  </si>
  <si>
    <t>Končni datum</t>
  </si>
  <si>
    <t>Trikotna puščica, ki kaže na datum, ko začnete odplačevati bančno posojilo, v tej celici.</t>
  </si>
  <si>
    <t>PODROBNOSTI O PLAČILU</t>
  </si>
  <si>
    <t>Trenutni mesečni obrok</t>
  </si>
  <si>
    <t>Skupaj
Obresti</t>
  </si>
  <si>
    <t>Datum začetka odplačevanja posojil</t>
  </si>
  <si>
    <t>Načrtovano plačilo</t>
  </si>
  <si>
    <t>Letno
Plačilo</t>
  </si>
  <si>
    <t>Vsote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</si>
</sst>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\ &quot;€&quot;"/>
  </numFmts>
  <fonts count="2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5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Alignment="1">
      <alignment horizontal="left" vertical="top" indent="2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6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left" indent="2"/>
    </xf>
    <xf numFmtId="166" fontId="18" fillId="0" borderId="0" xfId="0" applyNumberFormat="1" applyFont="1" applyFill="1" applyBorder="1" applyAlignment="1">
      <alignment horizontal="right" vertical="center" indent="2"/>
    </xf>
    <xf numFmtId="166" fontId="18" fillId="0" borderId="0" xfId="0" applyNumberFormat="1" applyFont="1" applyFill="1" applyBorder="1" applyAlignment="1">
      <alignment horizontal="right" vertical="center" indent="3"/>
    </xf>
    <xf numFmtId="166" fontId="18" fillId="0" borderId="0" xfId="0" applyNumberFormat="1" applyFont="1" applyFill="1" applyBorder="1" applyAlignment="1">
      <alignment horizontal="right" vertical="center" indent="4"/>
    </xf>
    <xf numFmtId="166" fontId="2" fillId="3" borderId="0" xfId="0" applyNumberFormat="1" applyFont="1" applyFill="1" applyBorder="1" applyAlignment="1">
      <alignment horizontal="right" vertical="center" indent="2"/>
    </xf>
    <xf numFmtId="166" fontId="3" fillId="3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vertical="center"/>
    </xf>
    <xf numFmtId="14" fontId="0" fillId="0" borderId="0" xfId="0" applyNumberFormat="1" applyAlignment="1">
      <alignment horizontal="center"/>
    </xf>
    <xf numFmtId="166" fontId="0" fillId="0" borderId="0" xfId="1" applyFont="1" applyFill="1" applyBorder="1" applyAlignment="1">
      <alignment horizontal="right" indent="3"/>
    </xf>
    <xf numFmtId="166" fontId="0" fillId="0" borderId="0" xfId="1" applyFont="1" applyFill="1" applyBorder="1" applyAlignment="1">
      <alignment horizontal="right" indent="2"/>
    </xf>
    <xf numFmtId="166" fontId="0" fillId="0" borderId="0" xfId="1" applyFont="1" applyFill="1" applyBorder="1" applyAlignment="1">
      <alignment horizontal="right" indent="4"/>
    </xf>
    <xf numFmtId="10" fontId="0" fillId="0" borderId="1" xfId="2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7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4" applyFill="1" applyBorder="1" applyAlignment="1">
      <alignment horizontal="right"/>
    </xf>
    <xf numFmtId="166" fontId="12" fillId="0" borderId="0" xfId="0" applyNumberFormat="1" applyFont="1" applyAlignment="1"/>
    <xf numFmtId="0" fontId="6" fillId="0" borderId="0" xfId="4" applyFill="1" applyAlignment="1">
      <alignment horizontal="right"/>
    </xf>
    <xf numFmtId="166" fontId="14" fillId="0" borderId="0" xfId="0" applyNumberFormat="1" applyFont="1" applyFill="1" applyAlignment="1">
      <alignment horizontal="left" indent="3"/>
    </xf>
    <xf numFmtId="10" fontId="14" fillId="0" borderId="0" xfId="2" applyNumberFormat="1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</cellXfs>
  <cellStyles count="47">
    <cellStyle name="20 % – Poudarek1" xfId="24" builtinId="30" customBuiltin="1"/>
    <cellStyle name="20 % – Poudarek2" xfId="28" builtinId="34" customBuiltin="1"/>
    <cellStyle name="20 % – Poudarek3" xfId="32" builtinId="38" customBuiltin="1"/>
    <cellStyle name="20 % – Poudarek4" xfId="36" builtinId="42" customBuiltin="1"/>
    <cellStyle name="20 % – Poudarek5" xfId="40" builtinId="46" customBuiltin="1"/>
    <cellStyle name="20 % – Poudarek6" xfId="44" builtinId="50" customBuiltin="1"/>
    <cellStyle name="40 % – Poudarek1" xfId="25" builtinId="31" customBuiltin="1"/>
    <cellStyle name="40 % – Poudarek2" xfId="29" builtinId="35" customBuiltin="1"/>
    <cellStyle name="40 % – Poudarek3" xfId="33" builtinId="39" customBuiltin="1"/>
    <cellStyle name="40 % – Poudarek4" xfId="37" builtinId="43" customBuiltin="1"/>
    <cellStyle name="40 % – Poudarek5" xfId="41" builtinId="47" customBuiltin="1"/>
    <cellStyle name="40 % – Poudarek6" xfId="45" builtinId="51" customBuiltin="1"/>
    <cellStyle name="60 % – Poudarek1" xfId="26" builtinId="32" customBuiltin="1"/>
    <cellStyle name="60 % – Poudarek2" xfId="30" builtinId="36" customBuiltin="1"/>
    <cellStyle name="60 % – Poudarek3" xfId="34" builtinId="40" customBuiltin="1"/>
    <cellStyle name="60 % – Poudarek4" xfId="38" builtinId="44" customBuiltin="1"/>
    <cellStyle name="60 % – Poudarek5" xfId="42" builtinId="48" customBuiltin="1"/>
    <cellStyle name="60 % – Poudarek6" xfId="46" builtinId="52" customBuiltin="1"/>
    <cellStyle name="Dobro" xfId="13" builtinId="26" customBuiltin="1"/>
    <cellStyle name="Izhod" xfId="17" builtinId="21" customBuiltin="1"/>
    <cellStyle name="Naslov" xfId="3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4" builtinId="19" customBuiltin="1"/>
    <cellStyle name="Navadno" xfId="0" builtinId="0" customBuiltin="1"/>
    <cellStyle name="Nevtralno" xfId="15" builtinId="28" customBuiltin="1"/>
    <cellStyle name="Odstotek" xfId="2" builtinId="5" customBuiltin="1"/>
    <cellStyle name="Opomba" xfId="22" builtinId="10" customBuiltin="1"/>
    <cellStyle name="Opozorilo" xfId="21" builtinId="11" customBuiltin="1"/>
    <cellStyle name="Pojasnjevalno besedilo" xfId="8" builtinId="53" customBuiltin="1"/>
    <cellStyle name="Poudarek1" xfId="23" builtinId="29" customBuiltin="1"/>
    <cellStyle name="Poudarek2" xfId="27" builtinId="33" customBuiltin="1"/>
    <cellStyle name="Poudarek3" xfId="31" builtinId="37" customBuiltin="1"/>
    <cellStyle name="Poudarek4" xfId="35" builtinId="41" customBuiltin="1"/>
    <cellStyle name="Poudarek5" xfId="39" builtinId="45" customBuiltin="1"/>
    <cellStyle name="Poudarek6" xfId="43" builtinId="49" customBuiltin="1"/>
    <cellStyle name="Povezana celica" xfId="19" builtinId="24" customBuiltin="1"/>
    <cellStyle name="Preveri celico" xfId="20" builtinId="23" customBuiltin="1"/>
    <cellStyle name="Računanje" xfId="18" builtinId="22" customBuiltin="1"/>
    <cellStyle name="Slabo" xfId="14" builtinId="27" customBuiltin="1"/>
    <cellStyle name="Valuta" xfId="1" builtinId="4" customBuiltin="1"/>
    <cellStyle name="Valuta [0]" xfId="12" builtinId="7" customBuiltin="1"/>
    <cellStyle name="Vejica" xfId="10" builtinId="3" customBuiltin="1"/>
    <cellStyle name="Vejica [0]" xfId="11" builtinId="6" customBuiltin="1"/>
    <cellStyle name="Vnos" xfId="16" builtinId="20" customBuiltin="1"/>
    <cellStyle name="Vsota" xfId="9" builtinId="25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19" formatCode="d/mm/yyyy"/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numFmt numFmtId="19" formatCode="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Kalkulator za izračun študentskega posojila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Puščica" descr="Trikotna puščica, ki kaže desn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Puščica" descr="Trikotna puščica, ki kaže desn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Puščica" descr="Trikotna puščica, ki kaže desn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Puščica" descr="Trikotna puščica, ki kaže desn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Puščica" descr="Trikotna puščica, ki kaže desn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Puščica" descr="Trikotna puščica, ki kaže desn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ŠtudentskaPosojila" displayName="ŠtudentskaPosojila" ref="B9:L17" totalsRowCount="1" headerRowDxfId="24" dataDxfId="23" totalsRowDxfId="22">
  <tableColumns count="11">
    <tableColumn id="1" xr3:uid="{00000000-0010-0000-0000-000001000000}" name="Št. posojila" totalsRowLabel="Vsote" dataDxfId="21" totalsRowDxfId="20"/>
    <tableColumn id="3" xr3:uid="{00000000-0010-0000-0000-000003000000}" name="Posojilodajalec" dataDxfId="19" totalsRowDxfId="18"/>
    <tableColumn id="6" xr3:uid="{00000000-0010-0000-0000-000006000000}" name="Znesek posojila" totalsRowFunction="sum" dataDxfId="17" totalsRowDxfId="16" dataCellStyle="Valuta"/>
    <tableColumn id="7" xr3:uid="{00000000-0010-0000-0000-000007000000}" name="Letno_x000a_Obrestna mera" dataDxfId="15" totalsRowDxfId="14"/>
    <tableColumn id="4" xr3:uid="{00000000-0010-0000-0000-000004000000}" name="Začetni datum" dataDxfId="13" totalsRowDxfId="12" dataCellStyle="Navadno"/>
    <tableColumn id="9" xr3:uid="{00000000-0010-0000-0000-000009000000}" name="Dolžina (leta)" dataDxfId="11" totalsRowDxfId="10"/>
    <tableColumn id="5" xr3:uid="{00000000-0010-0000-0000-000005000000}" name="Končni datum" dataDxfId="9" totalsRowDxfId="8">
      <calculatedColumnFormula>IF(AND(ŠtudentskaPosojila[[#This Row],[Začetni datum]]&gt;0,ŠtudentskaPosojila[[#This Row],[Dolžina (leta)]]&gt;0),EDATE(ŠtudentskaPosojila[[#This Row],[Začetni datum]],ŠtudentskaPosojila[[#This Row],[Dolžina (leta)]]*12),"")</calculatedColumnFormula>
    </tableColumn>
    <tableColumn id="8" xr3:uid="{00000000-0010-0000-0000-000008000000}" name="Trenutni mesečni obrok" totalsRowFunction="sum" dataDxfId="7" totalsRowDxfId="6" dataCellStyle="Valuta">
      <calculatedColumnFormula>IFERROR(IF(AND(Začetek_posojila_–_danes,COUNT(ŠtudentskaPosojila[[#This Row],[Znesek posojila]:[Dolžina (leta)]])=4,ŠtudentskaPosojila[[#This Row],[Začetni datum]]&lt;=TODAY()),PMT(ŠtudentskaPosojila[[#This Row],[Letno
Obrestna mera]]/12,ŠtudentskaPosojila[[#This Row],[Dolžina (leta)]]*12,-ŠtudentskaPosojila[[#This Row],[Znesek posojila]],0,0),""),0)</calculatedColumnFormula>
    </tableColumn>
    <tableColumn id="13" xr3:uid="{00000000-0010-0000-0000-00000D000000}" name="Skupaj_x000a_Obresti" totalsRowFunction="sum" dataDxfId="5" totalsRowDxfId="4" dataCellStyle="Valuta">
      <calculatedColumnFormula>IFERROR((ŠtudentskaPosojila[[#This Row],[Načrtovano plačilo]]*(ŠtudentskaPosojila[[#This Row],[Dolžina (leta)]]*12))-ŠtudentskaPosojila[[#This Row],[Znesek posojila]],"")</calculatedColumnFormula>
    </tableColumn>
    <tableColumn id="11" xr3:uid="{00000000-0010-0000-0000-00000B000000}" name="Načrtovano plačilo" totalsRowFunction="sum" dataDxfId="3" totalsRowDxfId="2" dataCellStyle="Valuta">
      <calculatedColumnFormula>IF(COUNTA(ŠtudentskaPosojila[[#This Row],[Znesek posojila]:[Dolžina (leta)]])&lt;&gt;4,"",PMT(ŠtudentskaPosojila[[#This Row],[Letno
Obrestna mera]]/12,ŠtudentskaPosojila[[#This Row],[Dolžina (leta)]]*12,-ŠtudentskaPosojila[[#This Row],[Znesek posojila]],0,0))</calculatedColumnFormula>
    </tableColumn>
    <tableColumn id="2" xr3:uid="{00000000-0010-0000-0000-000002000000}" name="Letno_x000a_Plačilo" totalsRowFunction="sum" dataDxfId="1" totalsRowDxfId="0" dataCellStyle="Valuta">
      <calculatedColumnFormula>IFERROR(ŠtudentskaPosojila[[#This Row],[Načrtovano plačilo]]*12,"")</calculatedColumnFormula>
    </tableColumn>
  </tableColumns>
  <tableStyleInfo name="Kalkulator za izračun študentskega posojila" showFirstColumn="0" showLastColumn="0" showRowStripes="1" showColumnStripes="0"/>
  <extLst>
    <ext xmlns:x14="http://schemas.microsoft.com/office/spreadsheetml/2009/9/main" uri="{504A1905-F514-4f6f-8877-14C23A59335A}">
      <x14:table altTextSummary="Vnesite številko posojila, posojilodajalca, znesek posojila, letno obrestno mero, začetni datum in odplačevanje posojila v letih v to tabelo. Prav tako se samodejno izračunajo vrednosti za končni datum, trenutni, načrtovani in letni znesek ter skupni znesek obresti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2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3" width="32.7109375" style="6" customWidth="1"/>
    <col min="4" max="5" width="15.28515625" style="6" customWidth="1"/>
    <col min="6" max="6" width="19.42578125" style="6" customWidth="1"/>
    <col min="7" max="7" width="14.5703125" style="6" customWidth="1"/>
    <col min="8" max="8" width="15.85546875" style="6" customWidth="1"/>
    <col min="9" max="9" width="17" style="6" customWidth="1"/>
    <col min="10" max="10" width="14.42578125" style="6" customWidth="1"/>
    <col min="11" max="11" width="41.42578125" style="6" customWidth="1"/>
    <col min="12" max="12" width="20.570312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55000000000000004">
      <c r="B2" s="46" t="s">
        <v>0</v>
      </c>
      <c r="C2" s="46"/>
      <c r="D2" s="49" t="s">
        <v>14</v>
      </c>
      <c r="E2" s="49"/>
      <c r="F2" s="47">
        <v>50000</v>
      </c>
      <c r="G2" s="47"/>
      <c r="H2" s="47"/>
      <c r="I2" s="50" t="s">
        <v>24</v>
      </c>
      <c r="J2" s="50"/>
      <c r="K2" s="48">
        <f ca="1">TODAY()-701</f>
        <v>42907</v>
      </c>
      <c r="L2" s="48"/>
    </row>
    <row r="3" spans="1:13" ht="27.75" customHeight="1" x14ac:dyDescent="0.25">
      <c r="B3" s="45"/>
      <c r="C3" s="45"/>
      <c r="D3" s="45"/>
      <c r="E3" s="45"/>
      <c r="F3" s="51" t="s">
        <v>17</v>
      </c>
      <c r="G3" s="51"/>
      <c r="H3" s="51"/>
      <c r="I3" s="45"/>
      <c r="J3" s="45"/>
      <c r="K3" s="51" t="s">
        <v>28</v>
      </c>
      <c r="L3" s="51"/>
    </row>
    <row r="4" spans="1:13" ht="25.5" customHeight="1" x14ac:dyDescent="0.25">
      <c r="B4" s="44" t="s">
        <v>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25"/>
    </row>
    <row r="5" spans="1:13" ht="32.25" customHeight="1" x14ac:dyDescent="0.3">
      <c r="B5" s="61" t="s">
        <v>2</v>
      </c>
      <c r="C5" s="61"/>
      <c r="D5" s="61"/>
      <c r="E5" s="55">
        <f ca="1">IFERROR(ŠtudentskaPosojila[[#Totals],[Trenutni mesečni obrok]],"")</f>
        <v>190.91792743033542</v>
      </c>
      <c r="F5" s="55"/>
      <c r="G5" s="55"/>
      <c r="H5" s="63" t="s">
        <v>21</v>
      </c>
      <c r="I5" s="63"/>
      <c r="J5" s="63"/>
      <c r="K5" s="63"/>
      <c r="L5" s="31">
        <f ca="1">IFERROR(ŠtudentskaPosojila[[#Totals],[Načrtovano plačilo]],0)</f>
        <v>190.91792743033542</v>
      </c>
      <c r="M5" s="23"/>
    </row>
    <row r="6" spans="1:13" ht="32.25" customHeight="1" x14ac:dyDescent="0.25">
      <c r="B6" s="62" t="s">
        <v>3</v>
      </c>
      <c r="C6" s="62"/>
      <c r="D6" s="62"/>
      <c r="E6" s="56">
        <f ca="1">IFERROR(ŠtudentskaPosojila[[#Totals],[Trenutni mesečni obrok]]/Ocenjena_mesečna_plača,"")</f>
        <v>4.5820302583280501E-2</v>
      </c>
      <c r="F6" s="56"/>
      <c r="G6" s="56"/>
      <c r="H6" s="64" t="s">
        <v>22</v>
      </c>
      <c r="I6" s="64"/>
      <c r="J6" s="64"/>
      <c r="K6" s="64"/>
      <c r="L6" s="15">
        <f ca="1">IFERROR(ŠtudentskaPosojila[[#Totals],[Načrtovano plačilo]]/Ocenjena_mesečna_plača,"")</f>
        <v>4.5820302583280501E-2</v>
      </c>
      <c r="M6" s="24"/>
    </row>
    <row r="7" spans="1:13" ht="20.25" customHeight="1" x14ac:dyDescent="0.35">
      <c r="B7" s="16"/>
      <c r="C7" s="16"/>
      <c r="D7" s="17"/>
      <c r="E7" s="18"/>
      <c r="F7" s="16"/>
      <c r="G7" s="16"/>
      <c r="H7" s="16"/>
      <c r="I7" s="16"/>
      <c r="J7" s="16"/>
      <c r="K7" s="16"/>
      <c r="L7" s="16"/>
    </row>
    <row r="8" spans="1:13" ht="23.25" customHeight="1" x14ac:dyDescent="0.25">
      <c r="B8" s="57" t="s">
        <v>4</v>
      </c>
      <c r="C8" s="57"/>
      <c r="D8" s="57"/>
      <c r="E8" s="58"/>
      <c r="F8" s="60" t="s">
        <v>18</v>
      </c>
      <c r="G8" s="57"/>
      <c r="H8" s="58"/>
      <c r="I8" s="57" t="s">
        <v>25</v>
      </c>
      <c r="J8" s="59"/>
      <c r="K8" s="59"/>
      <c r="L8" s="59"/>
    </row>
    <row r="9" spans="1:13" ht="35.1" customHeight="1" x14ac:dyDescent="0.25">
      <c r="B9" s="5" t="s">
        <v>5</v>
      </c>
      <c r="C9" s="2" t="s">
        <v>11</v>
      </c>
      <c r="D9" s="3" t="s">
        <v>15</v>
      </c>
      <c r="E9" s="7" t="s">
        <v>16</v>
      </c>
      <c r="F9" s="8" t="s">
        <v>19</v>
      </c>
      <c r="G9" s="3" t="s">
        <v>20</v>
      </c>
      <c r="H9" s="7" t="s">
        <v>23</v>
      </c>
      <c r="I9" s="3" t="s">
        <v>26</v>
      </c>
      <c r="J9" s="3" t="s">
        <v>27</v>
      </c>
      <c r="K9" s="3" t="s">
        <v>29</v>
      </c>
      <c r="L9" s="3" t="s">
        <v>30</v>
      </c>
    </row>
    <row r="10" spans="1:13" ht="15" x14ac:dyDescent="0.25">
      <c r="B10" s="5" t="s">
        <v>6</v>
      </c>
      <c r="C10" s="4" t="s">
        <v>12</v>
      </c>
      <c r="D10" s="29">
        <v>10000</v>
      </c>
      <c r="E10" s="30">
        <v>0.05</v>
      </c>
      <c r="F10" s="38">
        <f ca="1">DATE(YEAR(TODAY())-2,4,1)</f>
        <v>42826</v>
      </c>
      <c r="G10" s="1">
        <v>10</v>
      </c>
      <c r="H10" s="9">
        <f ca="1">IF(AND(ŠtudentskaPosojila[[#This Row],[Začetni datum]]&gt;0,ŠtudentskaPosojila[[#This Row],[Dolžina (leta)]]&gt;0),EDATE(ŠtudentskaPosojila[[#This Row],[Začetni datum]],ŠtudentskaPosojila[[#This Row],[Dolžina (leta)]]*12),"")</f>
        <v>46478</v>
      </c>
      <c r="I10" s="39">
        <f ca="1">IFERROR(IF(AND(Začetek_posojila_–_danes,COUNT(ŠtudentskaPosojila[[#This Row],[Znesek posojila]:[Dolžina (leta)]])=4,ŠtudentskaPosojila[[#This Row],[Začetni datum]]&lt;=TODAY()),PMT(ŠtudentskaPosojila[[#This Row],[Letno
Obrestna mera]]/12,ŠtudentskaPosojila[[#This Row],[Dolžina (leta)]]*12,-ŠtudentskaPosojila[[#This Row],[Znesek posojila]],0,0),""),0)</f>
        <v>106.06551523907524</v>
      </c>
      <c r="J10" s="40">
        <f ca="1">IFERROR((ŠtudentskaPosojila[[#This Row],[Načrtovano plačilo]]*(ŠtudentskaPosojila[[#This Row],[Dolžina (leta)]]*12))-ŠtudentskaPosojila[[#This Row],[Znesek posojila]],"")</f>
        <v>2727.8618286890287</v>
      </c>
      <c r="K10" s="41">
        <f ca="1">IF(COUNTA(ŠtudentskaPosojila[[#This Row],[Znesek posojila]:[Dolžina (leta)]])&lt;&gt;4,"",PMT(ŠtudentskaPosojila[[#This Row],[Letno
Obrestna mera]]/12,ŠtudentskaPosojila[[#This Row],[Dolžina (leta)]]*12,-ŠtudentskaPosojila[[#This Row],[Znesek posojila]],0,0))</f>
        <v>106.06551523907524</v>
      </c>
      <c r="L10" s="40">
        <f ca="1">IFERROR(ŠtudentskaPosojila[[#This Row],[Načrtovano plačilo]]*12,"")</f>
        <v>1272.7861828689029</v>
      </c>
    </row>
    <row r="11" spans="1:13" ht="15" x14ac:dyDescent="0.25">
      <c r="B11" s="5" t="s">
        <v>7</v>
      </c>
      <c r="C11" s="4" t="s">
        <v>13</v>
      </c>
      <c r="D11" s="29">
        <v>8000</v>
      </c>
      <c r="E11" s="30">
        <v>0.05</v>
      </c>
      <c r="F11" s="38">
        <f ca="1">DATE(YEAR(TODAY()),5,1)</f>
        <v>43586</v>
      </c>
      <c r="G11" s="1">
        <v>10</v>
      </c>
      <c r="H11" s="9">
        <f ca="1">IF(AND(ŠtudentskaPosojila[[#This Row],[Začetni datum]]&gt;0,ŠtudentskaPosojila[[#This Row],[Dolžina (leta)]]&gt;0),EDATE(ŠtudentskaPosojila[[#This Row],[Začetni datum]],ŠtudentskaPosojila[[#This Row],[Dolžina (leta)]]*12),"")</f>
        <v>47239</v>
      </c>
      <c r="I11" s="39">
        <f ca="1">IFERROR(IF(AND(Začetek_posojila_–_danes,COUNT(ŠtudentskaPosojila[[#This Row],[Znesek posojila]:[Dolžina (leta)]])=4,ŠtudentskaPosojila[[#This Row],[Začetni datum]]&lt;=TODAY()),PMT(ŠtudentskaPosojila[[#This Row],[Letno
Obrestna mera]]/12,ŠtudentskaPosojila[[#This Row],[Dolžina (leta)]]*12,-ŠtudentskaPosojila[[#This Row],[Znesek posojila]],0,0),""),0)</f>
        <v>84.852412191260186</v>
      </c>
      <c r="J11" s="40">
        <f ca="1">IFERROR((ŠtudentskaPosojila[[#This Row],[Načrtovano plačilo]]*(ŠtudentskaPosojila[[#This Row],[Dolžina (leta)]]*12))-ŠtudentskaPosojila[[#This Row],[Znesek posojila]],"")</f>
        <v>2182.289462951223</v>
      </c>
      <c r="K11" s="41">
        <f ca="1">IF(COUNTA(ŠtudentskaPosojila[[#This Row],[Znesek posojila]:[Dolžina (leta)]])&lt;&gt;4,"",PMT(ŠtudentskaPosojila[[#This Row],[Letno
Obrestna mera]]/12,ŠtudentskaPosojila[[#This Row],[Dolžina (leta)]]*12,-ŠtudentskaPosojila[[#This Row],[Znesek posojila]],0,0))</f>
        <v>84.852412191260186</v>
      </c>
      <c r="L11" s="40">
        <f ca="1">IFERROR(ŠtudentskaPosojila[[#This Row],[Načrtovano plačilo]]*12,"")</f>
        <v>1018.2289462951222</v>
      </c>
    </row>
    <row r="12" spans="1:13" ht="15" x14ac:dyDescent="0.25">
      <c r="B12" s="5"/>
      <c r="C12" s="4"/>
      <c r="D12" s="40"/>
      <c r="E12" s="42"/>
      <c r="F12" s="43"/>
      <c r="G12" s="1"/>
      <c r="H12" s="9" t="str">
        <f>IF(AND(ŠtudentskaPosojila[[#This Row],[Začetni datum]]&gt;0,ŠtudentskaPosojila[[#This Row],[Dolžina (leta)]]&gt;0),EDATE(ŠtudentskaPosojila[[#This Row],[Začetni datum]],ŠtudentskaPosojila[[#This Row],[Dolžina (leta)]]*12),"")</f>
        <v/>
      </c>
      <c r="I12" s="39" t="str">
        <f ca="1">IFERROR(IF(AND(Začetek_posojila_–_danes,COUNT(ŠtudentskaPosojila[[#This Row],[Znesek posojila]:[Dolžina (leta)]])=4,ŠtudentskaPosojila[[#This Row],[Začetni datum]]&lt;=TODAY()),PMT(ŠtudentskaPosojila[[#This Row],[Letno
Obrestna mera]]/12,ŠtudentskaPosojila[[#This Row],[Dolžina (leta)]]*12,-ŠtudentskaPosojila[[#This Row],[Znesek posojila]],0,0),""),0)</f>
        <v/>
      </c>
      <c r="J12" s="40" t="str">
        <f>IFERROR((ŠtudentskaPosojila[[#This Row],[Načrtovano plačilo]]*(ŠtudentskaPosojila[[#This Row],[Dolžina (leta)]]*12))-ŠtudentskaPosojila[[#This Row],[Znesek posojila]],"")</f>
        <v/>
      </c>
      <c r="K12" s="41" t="str">
        <f>IF(COUNTA(ŠtudentskaPosojila[[#This Row],[Znesek posojila]:[Dolžina (leta)]])&lt;&gt;4,"",PMT(ŠtudentskaPosojila[[#This Row],[Letno
Obrestna mera]]/12,ŠtudentskaPosojila[[#This Row],[Dolžina (leta)]]*12,-ŠtudentskaPosojila[[#This Row],[Znesek posojila]],0,0))</f>
        <v/>
      </c>
      <c r="L12" s="40" t="str">
        <f>IFERROR(ŠtudentskaPosojila[[#This Row],[Načrtovano plačilo]]*12,"")</f>
        <v/>
      </c>
    </row>
    <row r="13" spans="1:13" ht="15" x14ac:dyDescent="0.25">
      <c r="B13" s="5"/>
      <c r="C13" s="4"/>
      <c r="D13" s="29"/>
      <c r="E13" s="30"/>
      <c r="F13" s="38"/>
      <c r="G13" s="1"/>
      <c r="H13" s="9" t="str">
        <f>IF(AND(ŠtudentskaPosojila[[#This Row],[Začetni datum]]&gt;0,ŠtudentskaPosojila[[#This Row],[Dolžina (leta)]]&gt;0),EDATE(ŠtudentskaPosojila[[#This Row],[Začetni datum]],ŠtudentskaPosojila[[#This Row],[Dolžina (leta)]]*12),"")</f>
        <v/>
      </c>
      <c r="I13" s="39" t="str">
        <f ca="1">IFERROR(IF(AND(Začetek_posojila_–_danes,COUNT(ŠtudentskaPosojila[[#This Row],[Znesek posojila]:[Dolžina (leta)]])=4,ŠtudentskaPosojila[[#This Row],[Začetni datum]]&lt;=TODAY()),PMT(ŠtudentskaPosojila[[#This Row],[Letno
Obrestna mera]]/12,ŠtudentskaPosojila[[#This Row],[Dolžina (leta)]]*12,-ŠtudentskaPosojila[[#This Row],[Znesek posojila]],0,0),""),0)</f>
        <v/>
      </c>
      <c r="J13" s="40" t="str">
        <f>IFERROR((ŠtudentskaPosojila[[#This Row],[Načrtovano plačilo]]*(ŠtudentskaPosojila[[#This Row],[Dolžina (leta)]]*12))-ŠtudentskaPosojila[[#This Row],[Znesek posojila]],"")</f>
        <v/>
      </c>
      <c r="K13" s="41" t="str">
        <f>IF(COUNTA(ŠtudentskaPosojila[[#This Row],[Znesek posojila]:[Dolžina (leta)]])&lt;&gt;4,"",PMT(ŠtudentskaPosojila[[#This Row],[Letno
Obrestna mera]]/12,ŠtudentskaPosojila[[#This Row],[Dolžina (leta)]]*12,-ŠtudentskaPosojila[[#This Row],[Znesek posojila]],0,0))</f>
        <v/>
      </c>
      <c r="L13" s="40" t="str">
        <f>IFERROR(ŠtudentskaPosojila[[#This Row],[Načrtovano plačilo]]*12,"")</f>
        <v/>
      </c>
    </row>
    <row r="14" spans="1:13" ht="15" x14ac:dyDescent="0.25">
      <c r="B14" s="5"/>
      <c r="C14" s="4"/>
      <c r="D14" s="29"/>
      <c r="E14" s="30"/>
      <c r="F14" s="38"/>
      <c r="G14" s="1"/>
      <c r="H14" s="9" t="str">
        <f>IF(AND(ŠtudentskaPosojila[[#This Row],[Začetni datum]]&gt;0,ŠtudentskaPosojila[[#This Row],[Dolžina (leta)]]&gt;0),EDATE(ŠtudentskaPosojila[[#This Row],[Začetni datum]],ŠtudentskaPosojila[[#This Row],[Dolžina (leta)]]*12),"")</f>
        <v/>
      </c>
      <c r="I14" s="39" t="str">
        <f ca="1">IFERROR(IF(AND(Začetek_posojila_–_danes,COUNT(ŠtudentskaPosojila[[#This Row],[Znesek posojila]:[Dolžina (leta)]])=4,ŠtudentskaPosojila[[#This Row],[Začetni datum]]&lt;=TODAY()),PMT(ŠtudentskaPosojila[[#This Row],[Letno
Obrestna mera]]/12,ŠtudentskaPosojila[[#This Row],[Dolžina (leta)]]*12,-ŠtudentskaPosojila[[#This Row],[Znesek posojila]],0,0),""),0)</f>
        <v/>
      </c>
      <c r="J14" s="40" t="str">
        <f>IFERROR((ŠtudentskaPosojila[[#This Row],[Načrtovano plačilo]]*(ŠtudentskaPosojila[[#This Row],[Dolžina (leta)]]*12))-ŠtudentskaPosojila[[#This Row],[Znesek posojila]],"")</f>
        <v/>
      </c>
      <c r="K14" s="41" t="str">
        <f>IF(COUNTA(ŠtudentskaPosojila[[#This Row],[Znesek posojila]:[Dolžina (leta)]])&lt;&gt;4,"",PMT(ŠtudentskaPosojila[[#This Row],[Letno
Obrestna mera]]/12,ŠtudentskaPosojila[[#This Row],[Dolžina (leta)]]*12,-ŠtudentskaPosojila[[#This Row],[Znesek posojila]],0,0))</f>
        <v/>
      </c>
      <c r="L14" s="40" t="str">
        <f>IFERROR(ŠtudentskaPosojila[[#This Row],[Načrtovano plačilo]]*12,"")</f>
        <v/>
      </c>
    </row>
    <row r="15" spans="1:13" ht="15" x14ac:dyDescent="0.25">
      <c r="B15" s="5"/>
      <c r="C15" s="4"/>
      <c r="D15" s="29"/>
      <c r="E15" s="30"/>
      <c r="F15" s="38"/>
      <c r="G15" s="1"/>
      <c r="H15" s="9" t="str">
        <f>IF(AND(ŠtudentskaPosojila[[#This Row],[Začetni datum]]&gt;0,ŠtudentskaPosojila[[#This Row],[Dolžina (leta)]]&gt;0),EDATE(ŠtudentskaPosojila[[#This Row],[Začetni datum]],ŠtudentskaPosojila[[#This Row],[Dolžina (leta)]]*12),"")</f>
        <v/>
      </c>
      <c r="I15" s="39" t="str">
        <f ca="1">IFERROR(IF(AND(Začetek_posojila_–_danes,COUNT(ŠtudentskaPosojila[[#This Row],[Znesek posojila]:[Dolžina (leta)]])=4,ŠtudentskaPosojila[[#This Row],[Začetni datum]]&lt;=TODAY()),PMT(ŠtudentskaPosojila[[#This Row],[Letno
Obrestna mera]]/12,ŠtudentskaPosojila[[#This Row],[Dolžina (leta)]]*12,-ŠtudentskaPosojila[[#This Row],[Znesek posojila]],0,0),""),0)</f>
        <v/>
      </c>
      <c r="J15" s="40" t="str">
        <f>IFERROR((ŠtudentskaPosojila[[#This Row],[Načrtovano plačilo]]*(ŠtudentskaPosojila[[#This Row],[Dolžina (leta)]]*12))-ŠtudentskaPosojila[[#This Row],[Znesek posojila]],"")</f>
        <v/>
      </c>
      <c r="K15" s="41" t="str">
        <f>IF(COUNTA(ŠtudentskaPosojila[[#This Row],[Znesek posojila]:[Dolžina (leta)]])&lt;&gt;4,"",PMT(ŠtudentskaPosojila[[#This Row],[Letno
Obrestna mera]]/12,ŠtudentskaPosojila[[#This Row],[Dolžina (leta)]]*12,-ŠtudentskaPosojila[[#This Row],[Znesek posojila]],0,0))</f>
        <v/>
      </c>
      <c r="L15" s="40" t="str">
        <f>IFERROR(ŠtudentskaPosojila[[#This Row],[Načrtovano plačilo]]*12,"")</f>
        <v/>
      </c>
    </row>
    <row r="16" spans="1:13" ht="20.25" customHeight="1" x14ac:dyDescent="0.25">
      <c r="B16" s="5"/>
      <c r="C16" s="4"/>
      <c r="D16" s="29"/>
      <c r="E16" s="30"/>
      <c r="F16" s="38"/>
      <c r="G16" s="1"/>
      <c r="H16" s="9" t="str">
        <f>IF(AND(ŠtudentskaPosojila[[#This Row],[Začetni datum]]&gt;0,ŠtudentskaPosojila[[#This Row],[Dolžina (leta)]]&gt;0),EDATE(ŠtudentskaPosojila[[#This Row],[Začetni datum]],ŠtudentskaPosojila[[#This Row],[Dolžina (leta)]]*12),"")</f>
        <v/>
      </c>
      <c r="I16" s="39" t="str">
        <f ca="1">IFERROR(IF(AND(Začetek_posojila_–_danes,COUNT(ŠtudentskaPosojila[[#This Row],[Znesek posojila]:[Dolžina (leta)]])=4,ŠtudentskaPosojila[[#This Row],[Začetni datum]]&lt;=TODAY()),PMT(ŠtudentskaPosojila[[#This Row],[Letno
Obrestna mera]]/12,ŠtudentskaPosojila[[#This Row],[Dolžina (leta)]]*12,-ŠtudentskaPosojila[[#This Row],[Znesek posojila]],0,0),""),0)</f>
        <v/>
      </c>
      <c r="J16" s="40" t="str">
        <f>IFERROR((ŠtudentskaPosojila[[#This Row],[Načrtovano plačilo]]*(ŠtudentskaPosojila[[#This Row],[Dolžina (leta)]]*12))-ŠtudentskaPosojila[[#This Row],[Znesek posojila]],"")</f>
        <v/>
      </c>
      <c r="K16" s="41" t="str">
        <f>IF(COUNTA(ŠtudentskaPosojila[[#This Row],[Znesek posojila]:[Dolžina (leta)]])&lt;&gt;4,"",PMT(ŠtudentskaPosojila[[#This Row],[Letno
Obrestna mera]]/12,ŠtudentskaPosojila[[#This Row],[Dolžina (leta)]]*12,-ŠtudentskaPosojila[[#This Row],[Znesek posojila]],0,0))</f>
        <v/>
      </c>
      <c r="L16" s="40" t="str">
        <f>IFERROR(ŠtudentskaPosojila[[#This Row],[Načrtovano plačilo]]*12,"")</f>
        <v/>
      </c>
    </row>
    <row r="17" spans="2:12" ht="20.25" customHeight="1" x14ac:dyDescent="0.25">
      <c r="B17" s="19" t="s">
        <v>31</v>
      </c>
      <c r="C17" s="20"/>
      <c r="D17" s="32">
        <f>SUBTOTAL(109,ŠtudentskaPosojila[Znesek posojila])</f>
        <v>18000</v>
      </c>
      <c r="E17" s="21"/>
      <c r="F17" s="26"/>
      <c r="G17" s="27"/>
      <c r="H17" s="28"/>
      <c r="I17" s="33">
        <f ca="1">SUBTOTAL(109,ŠtudentskaPosojila[Trenutni mesečni obrok])</f>
        <v>190.91792743033542</v>
      </c>
      <c r="J17" s="32">
        <f ca="1">SUBTOTAL(109,ŠtudentskaPosojila[Skupaj
Obresti])</f>
        <v>4910.1512916402517</v>
      </c>
      <c r="K17" s="34">
        <f ca="1">SUBTOTAL(109,ŠtudentskaPosojila[Načrtovano plačilo])</f>
        <v>190.91792743033542</v>
      </c>
      <c r="L17" s="32">
        <f ca="1">SUBTOTAL(109,ŠtudentskaPosojila[Letno
Plačilo])</f>
        <v>2291.015129164025</v>
      </c>
    </row>
    <row r="18" spans="2:12" s="22" customFormat="1" ht="23.25" customHeight="1" x14ac:dyDescent="0.25">
      <c r="B18" s="11" t="s">
        <v>8</v>
      </c>
      <c r="C18" s="12"/>
      <c r="D18" s="35">
        <f>AVERAGE(ŠtudentskaPosojila[Znesek posojila])</f>
        <v>9000</v>
      </c>
      <c r="E18" s="13">
        <f>AVERAGE(ŠtudentskaPosojila[Letno
Obrestna mera])</f>
        <v>0.05</v>
      </c>
      <c r="F18" s="14"/>
      <c r="G18" s="14"/>
      <c r="H18" s="13"/>
      <c r="I18" s="36"/>
      <c r="J18" s="35">
        <f ca="1">AVERAGE(ŠtudentskaPosojila[Skupaj
Obresti])</f>
        <v>2455.0756458201258</v>
      </c>
      <c r="K18" s="37"/>
      <c r="L18" s="35">
        <f ca="1">AVERAGE(ŠtudentskaPosojila[Letno
Plačilo])</f>
        <v>1145.5075645820125</v>
      </c>
    </row>
    <row r="19" spans="2:12" s="22" customFormat="1" ht="23.25" customHeight="1" x14ac:dyDescent="0.25">
      <c r="B19" s="52" t="s">
        <v>9</v>
      </c>
      <c r="C19" s="52"/>
      <c r="D19" s="52"/>
      <c r="E19" s="52"/>
      <c r="F19" s="52"/>
      <c r="G19" s="52"/>
      <c r="H19" s="52"/>
      <c r="I19" s="52"/>
      <c r="J19" s="52"/>
      <c r="K19" s="52"/>
      <c r="L19" s="53">
        <f ca="1">ŠtudentskaPosojila[[#Totals],[Znesek posojila]]+ŠtudentskaPosojila[[#Totals],[Skupaj
Obresti]]</f>
        <v>22910.15129164025</v>
      </c>
    </row>
    <row r="20" spans="2:12" ht="20.25" customHeight="1" x14ac:dyDescent="0.25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3"/>
    </row>
    <row r="21" spans="2:12" ht="20.25" customHeight="1" x14ac:dyDescent="0.25">
      <c r="B21" s="54" t="s"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3">
        <f>(Ocenjena_letna_plača/12)</f>
        <v>4166.666666666667</v>
      </c>
    </row>
    <row r="22" spans="2:12" ht="20.25" customHeight="1" x14ac:dyDescent="0.25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3"/>
    </row>
  </sheetData>
  <mergeCells count="23">
    <mergeCell ref="B19:K20"/>
    <mergeCell ref="L19:L20"/>
    <mergeCell ref="B21:K22"/>
    <mergeCell ref="L21:L22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dataValidations xWindow="503" yWindow="415" count="41">
    <dataValidation allowBlank="1" showInputMessage="1" showErrorMessage="1" prompt="V tem delovnem listu ustvarite kalkulator za izračun študentskega posojila. Vnesite podrobnosti v tabelo. Začnite pri celici B9. Pričakovano letno plačo vnesite v celico F2, datum začetka odplačevanja posojila pa v celico K2" sqref="A1" xr:uid="{00000000-0002-0000-0000-000002000000}"/>
    <dataValidation allowBlank="1" showInputMessage="1" showErrorMessage="1" prompt="V to celico vnesite predvideno letno plačo po zaključku študija" sqref="F2:H2" xr:uid="{00000000-0002-0000-0000-000003000000}"/>
    <dataValidation allowBlank="1" showInputMessage="1" showErrorMessage="1" prompt="V zgornjo celico vnesite predvideno letno plačo po zaključku študija" sqref="F3:H3" xr:uid="{00000000-0002-0000-0000-000004000000}"/>
    <dataValidation allowBlank="1" showInputMessage="1" showErrorMessage="1" prompt="V to celico vnesite datum začetka odplačevanja posojila" sqref="K2:L2" xr:uid="{00000000-0002-0000-0000-000005000000}"/>
    <dataValidation allowBlank="1" showInputMessage="1" showErrorMessage="1" prompt="V zgornjo celico vnesite datum začetka odplačevanja posojila" sqref="K3:L3" xr:uid="{00000000-0002-0000-0000-000006000000}"/>
    <dataValidation allowBlank="1" showInputMessage="1" showErrorMessage="1" prompt="V celici na desni se samodejno izračuna vaš trenutni mesečni obrok" sqref="B5:D5" xr:uid="{00000000-0002-0000-0000-000007000000}"/>
    <dataValidation allowBlank="1" showInputMessage="1" showErrorMessage="1" prompt="V tej celici se samodejno izračuna vaš trenutni mesečni obrok" sqref="E5:G5" xr:uid="{00000000-0002-0000-0000-000008000000}"/>
    <dataValidation allowBlank="1" showInputMessage="1" showErrorMessage="1" prompt="V celici na desni se samodejno izračunajo trenutni mesečni dohodki" sqref="B6:D6" xr:uid="{00000000-0002-0000-0000-000009000000}"/>
    <dataValidation allowBlank="1" showInputMessage="1" showErrorMessage="1" prompt="V tej celici se samodejno izračunajo trenutni mesečni dohodki" sqref="E6:G6" xr:uid="{00000000-0002-0000-0000-00000A000000}"/>
    <dataValidation allowBlank="1" showInputMessage="1" showErrorMessage="1" prompt="V celici na desni se samodejno izračuna vaš načrtovani mesečni obrok" sqref="H5:K5" xr:uid="{00000000-0002-0000-0000-00000B000000}"/>
    <dataValidation allowBlank="1" showInputMessage="1" showErrorMessage="1" prompt="V tej celici se samodejno izračuna vaš načrtovani mesečni obrok" sqref="L5" xr:uid="{00000000-0002-0000-0000-00000C000000}"/>
    <dataValidation allowBlank="1" showInputMessage="1" showErrorMessage="1" prompt="V celici na desni se samodejno izračunajo načrtovani mesečni dohodki" sqref="H6:K6" xr:uid="{00000000-0002-0000-0000-00000D000000}"/>
    <dataValidation allowBlank="1" showInputMessage="1" showErrorMessage="1" prompt="V tej celici se samodejno izračunajo načrtovani mesečni dohodki" sqref="L6" xr:uid="{00000000-0002-0000-0000-00000E000000}"/>
    <dataValidation allowBlank="1" showInputMessage="1" showErrorMessage="1" prompt="V spodnje stolpce tabele vnesite splošne podrobnosti posojila" sqref="B8:E8" xr:uid="{00000000-0002-0000-0000-00000F000000}"/>
    <dataValidation allowBlank="1" showInputMessage="1" showErrorMessage="1" prompt="V ta stolpec pod ta naslov vnesite številko posojila" sqref="B9" xr:uid="{00000000-0002-0000-0000-000010000000}"/>
    <dataValidation allowBlank="1" showInputMessage="1" showErrorMessage="1" prompt="V ta stolpec pod ta naslov vnesite posojilodajalca" sqref="C9" xr:uid="{00000000-0002-0000-0000-000011000000}"/>
    <dataValidation allowBlank="1" showInputMessage="1" showErrorMessage="1" prompt="V ta stolpec pod ta naslov vnesite znesek posojila" sqref="D9" xr:uid="{00000000-0002-0000-0000-000012000000}"/>
    <dataValidation allowBlank="1" showInputMessage="1" showErrorMessage="1" prompt="V ta stolpec pod ta naslov vnesite letno obrestno mero" sqref="E9" xr:uid="{00000000-0002-0000-0000-000013000000}"/>
    <dataValidation allowBlank="1" showInputMessage="1" showErrorMessage="1" prompt="V spodnje stolpce tabele vnesite podatke za odplačevanje posojila" sqref="F8:H8" xr:uid="{00000000-0002-0000-0000-000014000000}"/>
    <dataValidation allowBlank="1" showInputMessage="1" showErrorMessage="1" prompt="V ta stolpec pod ta naslov vnesite začetni datum" sqref="F9" xr:uid="{00000000-0002-0000-0000-000015000000}"/>
    <dataValidation allowBlank="1" showInputMessage="1" showErrorMessage="1" prompt="V ta stolpec pod ta naslov vnesite število let odplačevanja" sqref="G9" xr:uid="{00000000-0002-0000-0000-000016000000}"/>
    <dataValidation allowBlank="1" showInputMessage="1" showErrorMessage="1" prompt="V tem stolpcu pod tem naslovom se samodejno izračuna končni datum" sqref="H9" xr:uid="{00000000-0002-0000-0000-000017000000}"/>
    <dataValidation allowBlank="1" showInputMessage="1" showErrorMessage="1" prompt="Podrobnosti odplačevanja so samodejno izračunane v spodnjih stolpcih tabele" sqref="I8:L8" xr:uid="{00000000-0002-0000-0000-000018000000}"/>
    <dataValidation allowBlank="1" showInputMessage="1" showErrorMessage="1" prompt="V tem stolpcu pod tem naslovom se samodejno izračuna trenutni mesečni znesek" sqref="I9" xr:uid="{00000000-0002-0000-0000-000019000000}"/>
    <dataValidation allowBlank="1" showInputMessage="1" showErrorMessage="1" prompt="V tem stolpcu pod tem naslovom se samodejno izračuna skupni znesek obresti" sqref="J9" xr:uid="{00000000-0002-0000-0000-00001A000000}"/>
    <dataValidation allowBlank="1" showInputMessage="1" showErrorMessage="1" prompt="V tem stolpcu pod tem naslovom se samodejno izračuna načrtovani obrok" sqref="K9" xr:uid="{00000000-0002-0000-0000-00001B000000}"/>
    <dataValidation allowBlank="1" showInputMessage="1" showErrorMessage="1" prompt="V tem stolpcu pod tem naslovom se samodejno izračuna letno plačilo. Povprečni zneski se samodejno izračunajo pod tabelo v tem stolpcu" sqref="L9" xr:uid="{00000000-0002-0000-0000-00001C000000}"/>
    <dataValidation allowBlank="1" showInputMessage="1" showErrorMessage="1" prompt="Povprečja za znesek posojila, letno obrestno mero, skupni znesek obresti in letno plačilo se samodejno izračunajo, grafikon načrtovanih obrokov pa je posodobljen v celicah na desni" sqref="B18" xr:uid="{00000000-0002-0000-0000-00001D000000}"/>
    <dataValidation allowBlank="1" showInputMessage="1" showErrorMessage="1" prompt="V tej celici se samodejno izračuna povprečni znesek posojila" sqref="D18" xr:uid="{00000000-0002-0000-0000-00001E000000}"/>
    <dataValidation allowBlank="1" showInputMessage="1" showErrorMessage="1" prompt="V tej celici se samodejno izračuna povprečna letna obrestna mera" sqref="E18" xr:uid="{00000000-0002-0000-0000-00001F000000}"/>
    <dataValidation allowBlank="1" showInputMessage="1" showErrorMessage="1" prompt="V tej celici se samodejno izračuna povprečna skupna obrestna mera" sqref="J18" xr:uid="{00000000-0002-0000-0000-000020000000}"/>
    <dataValidation allowBlank="1" showInputMessage="1" showErrorMessage="1" prompt="V tej celici se samodejno posodobi grafikon povprečnih načrtovanih plačil" sqref="K18" xr:uid="{00000000-0002-0000-0000-000021000000}"/>
    <dataValidation allowBlank="1" showInputMessage="1" showErrorMessage="1" prompt="V tej celici se prav tako samodejno izračuna povprečni letni znesek plačila, skupni znesek usklajenega odplačila posojila in predvideni mesečni dohodek po zaključku študija pa v celicah spodaj" sqref="L18" xr:uid="{00000000-0002-0000-0000-000022000000}"/>
    <dataValidation allowBlank="1" showInputMessage="1" showErrorMessage="1" prompt="Skupni znesek usklajenega odplačila posojila se samodejno izračuna v celici na desni" sqref="B19:K20" xr:uid="{00000000-0002-0000-0000-000023000000}"/>
    <dataValidation allowBlank="1" showInputMessage="1" showErrorMessage="1" prompt="Skupni znesek usklajenega odplačila posojila se samodejno izračuna v tej celici" sqref="L19:L20" xr:uid="{00000000-0002-0000-0000-000024000000}"/>
    <dataValidation allowBlank="1" showInputMessage="1" showErrorMessage="1" prompt="Predvideni mesečni dohodek po zaključku študija se samodejno izračuna v celici na desni" sqref="B21:K22" xr:uid="{00000000-0002-0000-0000-000025000000}"/>
    <dataValidation allowBlank="1" showInputMessage="1" showErrorMessage="1" prompt="Predvideni mesečni dohodek po zaključku študija se samodejno izračuna v tej celici" sqref="L21:L22" xr:uid="{00000000-0002-0000-0000-000026000000}"/>
    <dataValidation allowBlank="1" showInputMessage="1" showErrorMessage="1" prompt="Naslov tega delovnega zvezka je prikazan v tej celici, namig pa v celici B4. Vrednosti za povprečje, skupni znesek usklajenega odplačila posojila in predvideni mesečni dohodek po zaključku študija se prav tako samodejno izračunajo v celicah pod tabelo" sqref="B2:C2" xr:uid="{00000000-0002-0000-0000-000027000000}"/>
    <dataValidation allowBlank="1" showInputMessage="1" showErrorMessage="1" prompt="Vrednosti za združena trenutna in načrtovana plačila ter odstotek trenutnega in načrtovanega mesečnega dohodka se samodejno izračunajo v celicah E5, E6, L5 in L6" sqref="B4:L4" xr:uid="{00000000-0002-0000-0000-000028000000}"/>
    <dataValidation type="whole" operator="greaterThanOrEqual" allowBlank="1" showInputMessage="1" showErrorMessage="1" sqref="G10:G16" xr:uid="{00000000-0002-0000-0000-000000000000}">
      <formula1>0</formula1>
    </dataValidation>
    <dataValidation operator="greaterThanOrEqual" allowBlank="1" showInputMessage="1" showErrorMessage="1" sqref="H10:J16" xr:uid="{00000000-0002-0000-0000-00000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3:H16 D18:E18 I13:K16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'Kalkulator za izračun posojila'!K10:K16</xm:f>
              <xm:sqref>K18</xm:sqref>
            </x14:sparkline>
            <x14:sparkline>
              <xm:f>'Kalkulator za izračun posojila'!I10:I16</xm:f>
              <xm:sqref>I18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6</vt:i4>
      </vt:variant>
    </vt:vector>
  </HeadingPairs>
  <TitlesOfParts>
    <vt:vector size="7" baseType="lpstr">
      <vt:lpstr>Kalkulator za izračun posojila</vt:lpstr>
      <vt:lpstr>Ocenjena_letna_plača</vt:lpstr>
      <vt:lpstr>Ocenjena_mesečna_plača</vt:lpstr>
      <vt:lpstr>'Kalkulator za izračun posojila'!Tiskanje_naslovov</vt:lpstr>
      <vt:lpstr>Usklajeno_odplačilo_posojila</vt:lpstr>
      <vt:lpstr>Začetek_odplačevanja_posojila</vt:lpstr>
      <vt:lpstr>Združeni_mesečni_obrok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2019-05-23T02:02:26Z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