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sk-SK\target\"/>
    </mc:Choice>
  </mc:AlternateContent>
  <bookViews>
    <workbookView xWindow="0" yWindow="0" windowWidth="21600" windowHeight="9510"/>
  </bookViews>
  <sheets>
    <sheet name="CIELE" sheetId="1" r:id="rId1"/>
    <sheet name="STRAVOVANIE" sheetId="2" r:id="rId2"/>
    <sheet name="CVIČENIE" sheetId="3" r:id="rId3"/>
    <sheet name="Výpočty grafov" sheetId="4" state="hidden" r:id="rId4"/>
  </sheets>
  <definedNames>
    <definedName name="DátumUkončenia">CIELE!$B$3</definedName>
    <definedName name="DátumZačatia">CIELE!$B$1</definedName>
    <definedName name="HmotnosťNaKonci">CIELE!$B$8</definedName>
    <definedName name="HmotnosťNaZačiatku">CIELE!$B$6</definedName>
    <definedName name="HmotnostnýCieľ">CIELE!$B$11</definedName>
    <definedName name="KoniecPoslednéhoCvičenia">'Výpočty grafov'!$C$23</definedName>
    <definedName name="KoniecPoslednéhoStravovania">'Výpočty grafov'!$C$5</definedName>
    <definedName name="NadpisStĺpca2">Stravovanie[[#Headers],[DÁTUM]]</definedName>
    <definedName name="NadpisStĺpca3">Cvičenie[[#Headers],[DÁTUM]]</definedName>
    <definedName name="_xlnm.Print_Titles" localSheetId="2">CVIČENIE!$3:$3</definedName>
    <definedName name="_xlnm.Print_Titles" localSheetId="1">STRAVOVANIE!$3:$3</definedName>
    <definedName name="ObdobieCvičenia">Cvičenie[DÁTUM]</definedName>
    <definedName name="ObdobieStravovania">Stravovanie[DÁTUM]</definedName>
    <definedName name="PlánovanéDni">CIELE!$B$13</definedName>
    <definedName name="Podnadpis">CIELE!$C$2</definedName>
    <definedName name="RozsahDátumovCvičenia">'Výpočty grafov'!$D$23:$D$36</definedName>
    <definedName name="ÚbytokHmotnostiZaDeň">CIELE!$B$15</definedName>
    <definedName name="ZačiatokRiadkaCvičenia">'Výpočty grafov'!$C$22</definedName>
    <definedName name="ZačiatokRiadkaStravovania">'Výpočty grafov'!$C$4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/>
  <c r="B2" i="2"/>
  <c r="B11" i="1"/>
  <c r="B1" i="1" l="1"/>
  <c r="B19" i="2" l="1"/>
  <c r="B4" i="3"/>
  <c r="B5" i="3" s="1"/>
  <c r="B6" i="3" s="1"/>
  <c r="B7" i="3" s="1"/>
  <c r="B8" i="3" s="1"/>
  <c r="B9" i="3" s="1"/>
  <c r="B10" i="3" s="1"/>
  <c r="B11" i="3" s="1"/>
  <c r="B12" i="3" s="1"/>
  <c r="B17" i="2"/>
  <c r="B18" i="2"/>
  <c r="B15" i="2"/>
  <c r="B16" i="2"/>
  <c r="B13" i="2"/>
  <c r="B14" i="2"/>
  <c r="B11" i="2"/>
  <c r="B12" i="2"/>
  <c r="B9" i="2"/>
  <c r="B10" i="2"/>
  <c r="B7" i="2"/>
  <c r="B8" i="2"/>
  <c r="B5" i="2"/>
  <c r="B6" i="2"/>
  <c r="B3" i="1"/>
  <c r="B13" i="1" s="1"/>
  <c r="B15" i="1" s="1"/>
  <c r="B4" i="2"/>
  <c r="B13" i="3" l="1"/>
  <c r="B14" i="3" s="1"/>
  <c r="B15" i="3" s="1"/>
  <c r="B16" i="3" s="1"/>
  <c r="B17" i="3" s="1"/>
  <c r="B18" i="3" s="1"/>
  <c r="B19" i="3" s="1"/>
  <c r="B20" i="3" s="1"/>
  <c r="C5" i="4"/>
  <c r="I6" i="4" l="1"/>
  <c r="I10" i="4"/>
  <c r="I14" i="4"/>
  <c r="I18" i="4"/>
  <c r="I7" i="4"/>
  <c r="I11" i="4"/>
  <c r="I15" i="4"/>
  <c r="I9" i="4"/>
  <c r="I17" i="4"/>
  <c r="I8" i="4"/>
  <c r="I12" i="4"/>
  <c r="I16" i="4"/>
  <c r="I13" i="4"/>
  <c r="H6" i="4"/>
  <c r="H18" i="4"/>
  <c r="H8" i="4"/>
  <c r="H12" i="4"/>
  <c r="H16" i="4"/>
  <c r="H9" i="4"/>
  <c r="H13" i="4"/>
  <c r="H17" i="4"/>
  <c r="H10" i="4"/>
  <c r="H14" i="4"/>
  <c r="H7" i="4"/>
  <c r="H11" i="4"/>
  <c r="H15" i="4"/>
  <c r="I5" i="4"/>
  <c r="G7" i="4"/>
  <c r="G11" i="4"/>
  <c r="G15" i="4"/>
  <c r="G8" i="4"/>
  <c r="G12" i="4"/>
  <c r="G16" i="4"/>
  <c r="G9" i="4"/>
  <c r="G13" i="4"/>
  <c r="G17" i="4"/>
  <c r="G6" i="4"/>
  <c r="G10" i="4"/>
  <c r="G14" i="4"/>
  <c r="G18" i="4"/>
  <c r="G5" i="4"/>
  <c r="H5" i="4"/>
  <c r="F5" i="4"/>
  <c r="F7" i="4"/>
  <c r="F11" i="4"/>
  <c r="F15" i="4"/>
  <c r="F17" i="4"/>
  <c r="F6" i="4"/>
  <c r="F10" i="4"/>
  <c r="F14" i="4"/>
  <c r="F18" i="4"/>
  <c r="F8" i="4"/>
  <c r="F12" i="4"/>
  <c r="F16" i="4"/>
  <c r="F9" i="4"/>
  <c r="F13" i="4"/>
  <c r="D5" i="4"/>
  <c r="D8" i="4"/>
  <c r="D12" i="4"/>
  <c r="D16" i="4"/>
  <c r="D9" i="4"/>
  <c r="D13" i="4"/>
  <c r="D17" i="4"/>
  <c r="D6" i="4"/>
  <c r="D10" i="4"/>
  <c r="D14" i="4"/>
  <c r="D18" i="4"/>
  <c r="D7" i="4"/>
  <c r="D11" i="4"/>
  <c r="D15" i="4"/>
  <c r="C23" i="4"/>
  <c r="G25" i="4" l="1"/>
  <c r="G26" i="4"/>
  <c r="G30" i="4"/>
  <c r="G34" i="4"/>
  <c r="G27" i="4"/>
  <c r="G31" i="4"/>
  <c r="G35" i="4"/>
  <c r="G24" i="4"/>
  <c r="G28" i="4"/>
  <c r="G32" i="4"/>
  <c r="G36" i="4"/>
  <c r="G29" i="4"/>
  <c r="G33" i="4"/>
  <c r="F26" i="4"/>
  <c r="F30" i="4"/>
  <c r="F34" i="4"/>
  <c r="F27" i="4"/>
  <c r="F31" i="4"/>
  <c r="F35" i="4"/>
  <c r="F24" i="4"/>
  <c r="F28" i="4"/>
  <c r="F32" i="4"/>
  <c r="F36" i="4"/>
  <c r="F25" i="4"/>
  <c r="F29" i="4"/>
  <c r="F33" i="4"/>
  <c r="F23" i="4"/>
  <c r="G23" i="4"/>
  <c r="D23" i="4"/>
  <c r="D26" i="4"/>
  <c r="E26" i="4" s="1"/>
  <c r="D30" i="4"/>
  <c r="E30" i="4" s="1"/>
  <c r="D34" i="4"/>
  <c r="E34" i="4" s="1"/>
  <c r="D27" i="4"/>
  <c r="E27" i="4" s="1"/>
  <c r="D31" i="4"/>
  <c r="E31" i="4" s="1"/>
  <c r="D35" i="4"/>
  <c r="E35" i="4" s="1"/>
  <c r="D24" i="4"/>
  <c r="E24" i="4" s="1"/>
  <c r="D28" i="4"/>
  <c r="E28" i="4" s="1"/>
  <c r="D32" i="4"/>
  <c r="E32" i="4" s="1"/>
  <c r="D36" i="4"/>
  <c r="E36" i="4" s="1"/>
  <c r="D25" i="4"/>
  <c r="E25" i="4" s="1"/>
  <c r="D29" i="4"/>
  <c r="E29" i="4" s="1"/>
  <c r="D33" i="4"/>
  <c r="E33" i="4" s="1"/>
  <c r="E15" i="4"/>
  <c r="E11" i="4"/>
  <c r="E7" i="4"/>
  <c r="E12" i="4"/>
  <c r="E14" i="4"/>
  <c r="E10" i="4"/>
  <c r="E6" i="4"/>
  <c r="E13" i="4"/>
  <c r="E9" i="4"/>
  <c r="E5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<sst xmlns="http://schemas.openxmlformats.org/spreadsheetml/2006/main" count="98" uniqueCount="49">
  <si>
    <t>DÁTUM ZAČATIA</t>
  </si>
  <si>
    <t>DÁTUM UKONČENIA</t>
  </si>
  <si>
    <t>HMOTNOSŤ NA ZAČIATKU</t>
  </si>
  <si>
    <t>HMOTNOSŤ NA KONCI</t>
  </si>
  <si>
    <t>PLÁNOVANÝ ÚBYTOK HMOTNOSTI</t>
  </si>
  <si>
    <t>DNI NA CHUDNUTIE</t>
  </si>
  <si>
    <t>ÚBYTOK HMOTNOSTI ZA DEŇ</t>
  </si>
  <si>
    <t>CIELE</t>
  </si>
  <si>
    <t>DENNÍK STRAVOVANIA A CVIČENIA</t>
  </si>
  <si>
    <t>ANALÝZA STRAVOVANIA</t>
  </si>
  <si>
    <t>ANALÝZA CVIČENIA</t>
  </si>
  <si>
    <t>Cvičenie</t>
  </si>
  <si>
    <t>Stravovanie</t>
  </si>
  <si>
    <t>STRAVOVANIE</t>
  </si>
  <si>
    <t>DÁTUM</t>
  </si>
  <si>
    <t>ČAS</t>
  </si>
  <si>
    <t>POPIS</t>
  </si>
  <si>
    <t>Káva</t>
  </si>
  <si>
    <t>Žemľa</t>
  </si>
  <si>
    <t>Obed</t>
  </si>
  <si>
    <t>Večera</t>
  </si>
  <si>
    <t>Hrianka</t>
  </si>
  <si>
    <t>KALÓRIE</t>
  </si>
  <si>
    <t>SACHARIDY</t>
  </si>
  <si>
    <t>Ciele</t>
  </si>
  <si>
    <t>BIELKOVINY</t>
  </si>
  <si>
    <t>TUKY</t>
  </si>
  <si>
    <t>POZNÁMKY</t>
  </si>
  <si>
    <t>Ranná káva</t>
  </si>
  <si>
    <t>Ľahké raňajky</t>
  </si>
  <si>
    <t>Morčací sendvič</t>
  </si>
  <si>
    <t>Zemiakové casserole</t>
  </si>
  <si>
    <t>Sendvič</t>
  </si>
  <si>
    <t>Šalát</t>
  </si>
  <si>
    <t>Latte</t>
  </si>
  <si>
    <t>CVIČENIE</t>
  </si>
  <si>
    <t>DĹŽKA TRVANIA (MINÚTY)</t>
  </si>
  <si>
    <t>SPÁLENÉ KALÓRIE</t>
  </si>
  <si>
    <t>Cvičenie na bežeckom páse</t>
  </si>
  <si>
    <t>Nízkozáťažové aeróbne cvičenie</t>
  </si>
  <si>
    <t>Extrémne cvičenie</t>
  </si>
  <si>
    <t>Beh</t>
  </si>
  <si>
    <t>ÚDAJE GRAFU ANALÝZY STRAVOVANIA</t>
  </si>
  <si>
    <t>Začiatočný riadok</t>
  </si>
  <si>
    <t>Posledný záznam o stravovaní</t>
  </si>
  <si>
    <t>ÚDAJE GRAFU ANALÝZY CVIČENIA</t>
  </si>
  <si>
    <t>Posledný záznam o cvičení</t>
  </si>
  <si>
    <t>DEŇ</t>
  </si>
  <si>
    <t>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</si>
</sst>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,#00;;;"/>
    <numFmt numFmtId="166" formatCode="h:mm;@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6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3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14" fontId="0" fillId="0" borderId="0" xfId="14" applyFont="1" applyFill="1" applyBorder="1" applyAlignment="1">
      <alignment horizontal="left" vertical="center"/>
    </xf>
    <xf numFmtId="14" fontId="0" fillId="0" borderId="0" xfId="14" applyFont="1" applyBorder="1" applyAlignment="1">
      <alignment horizontal="left" vertical="center"/>
    </xf>
    <xf numFmtId="14" fontId="5" fillId="3" borderId="5" xfId="14" applyFont="1" applyFill="1" applyBorder="1">
      <alignment horizont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1" fontId="0" fillId="0" borderId="0" xfId="16" applyFont="1" applyFill="1" applyBorder="1" applyAlignment="1">
      <alignment horizontal="left" vertical="center"/>
    </xf>
    <xf numFmtId="2" fontId="5" fillId="4" borderId="6" xfId="15" applyFont="1" applyFill="1" applyBorder="1" applyAlignment="1">
      <alignment horizontal="center"/>
    </xf>
    <xf numFmtId="1" fontId="5" fillId="5" borderId="6" xfId="16" applyFont="1" applyBorder="1">
      <alignment horizont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166" fontId="0" fillId="0" borderId="0" xfId="17" applyFont="1" applyFill="1" applyBorder="1" applyAlignment="1">
      <alignment horizontal="left" vertical="center"/>
    </xf>
    <xf numFmtId="166" fontId="0" fillId="0" borderId="0" xfId="17" applyFont="1" applyBorder="1" applyAlignment="1">
      <alignment horizontal="left" vertical="center"/>
    </xf>
    <xf numFmtId="0" fontId="0" fillId="0" borderId="0" xfId="0" applyBorder="1">
      <alignment vertical="center"/>
    </xf>
    <xf numFmtId="14" fontId="5" fillId="3" borderId="6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</cellXfs>
  <cellStyles count="19">
    <cellStyle name="Biele orámovanie" xfId="13"/>
    <cellStyle name="Čas" xfId="17"/>
    <cellStyle name="Dátum" xfId="14"/>
    <cellStyle name="Hmotnosť" xfId="15"/>
    <cellStyle name="Hypertextové prepojenie" xfId="11" builtinId="8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10" builtinId="19" customBuiltin="1"/>
    <cellStyle name="Nadpis na bočnom paneli 1" xfId="7"/>
    <cellStyle name="Nadpis na bočnom paneli 2" xfId="8"/>
    <cellStyle name="Nadpis na bočnom paneli 3" xfId="9"/>
    <cellStyle name="Normálna" xfId="0" builtinId="0" customBuiltin="1"/>
    <cellStyle name="Počet" xfId="16"/>
    <cellStyle name="Použité hypertextové prepojenie" xfId="12" builtinId="9" customBuiltin="1"/>
    <cellStyle name="Titul" xfId="18" builtinId="15" customBuiltin="1"/>
    <cellStyle name="Zvýraznenie1" xfId="4" builtinId="29" customBuiltin="1"/>
    <cellStyle name="Zvýraznenie2" xfId="5" builtinId="33" customBuiltin="1"/>
    <cellStyle name="Zvýraznenie3" xfId="6" builtinId="37" customBuiltin="1"/>
  </cellStyles>
  <dxfs count="17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Tabuľka denníka stravovania a cvičenia" defaultPivotStyle="PivotStyleMedium11">
    <tableStyle name="Tabuľka denníka stravovania a cvičenia" pivot="0" count="5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'Výpočty grafov'!$I$4</c:f>
              <c:strCache>
                <c:ptCount val="1"/>
                <c:pt idx="0">
                  <c:v>KALÓRIE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'Výpočty grafov'!$E$5:$E$18</c:f>
              <c:strCache>
                <c:ptCount val="14"/>
                <c:pt idx="0">
                  <c:v>UT</c:v>
                </c:pt>
                <c:pt idx="1">
                  <c:v>UT</c:v>
                </c:pt>
                <c:pt idx="2">
                  <c:v>ST</c:v>
                </c:pt>
                <c:pt idx="3">
                  <c:v>ST</c:v>
                </c:pt>
                <c:pt idx="4">
                  <c:v>ST</c:v>
                </c:pt>
                <c:pt idx="5">
                  <c:v>ST</c:v>
                </c:pt>
                <c:pt idx="6">
                  <c:v>ŠT</c:v>
                </c:pt>
                <c:pt idx="7">
                  <c:v>ŠT</c:v>
                </c:pt>
                <c:pt idx="8">
                  <c:v>ŠT</c:v>
                </c:pt>
                <c:pt idx="9">
                  <c:v>ŠT</c:v>
                </c:pt>
                <c:pt idx="10">
                  <c:v>PI</c:v>
                </c:pt>
                <c:pt idx="11">
                  <c:v>PI</c:v>
                </c:pt>
                <c:pt idx="12">
                  <c:v>PI</c:v>
                </c:pt>
                <c:pt idx="13">
                  <c:v>NE</c:v>
                </c:pt>
              </c:strCache>
              <c:extLst xmlns:c15="http://schemas.microsoft.com/office/drawing/2012/chart"/>
            </c:strRef>
          </c:cat>
          <c:val>
            <c:numRef>
              <c:f>'Výpočty grafov'!$I$5:$I$18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'Výpočty grafov'!$H$4</c:f>
              <c:strCache>
                <c:ptCount val="1"/>
                <c:pt idx="0">
                  <c:v>SACHARIDY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'Výpočty grafov'!$E$5:$E$18</c:f>
              <c:strCache>
                <c:ptCount val="14"/>
                <c:pt idx="0">
                  <c:v>UT</c:v>
                </c:pt>
                <c:pt idx="1">
                  <c:v>UT</c:v>
                </c:pt>
                <c:pt idx="2">
                  <c:v>ST</c:v>
                </c:pt>
                <c:pt idx="3">
                  <c:v>ST</c:v>
                </c:pt>
                <c:pt idx="4">
                  <c:v>ST</c:v>
                </c:pt>
                <c:pt idx="5">
                  <c:v>ST</c:v>
                </c:pt>
                <c:pt idx="6">
                  <c:v>ŠT</c:v>
                </c:pt>
                <c:pt idx="7">
                  <c:v>ŠT</c:v>
                </c:pt>
                <c:pt idx="8">
                  <c:v>ŠT</c:v>
                </c:pt>
                <c:pt idx="9">
                  <c:v>ŠT</c:v>
                </c:pt>
                <c:pt idx="10">
                  <c:v>PI</c:v>
                </c:pt>
                <c:pt idx="11">
                  <c:v>PI</c:v>
                </c:pt>
                <c:pt idx="12">
                  <c:v>PI</c:v>
                </c:pt>
                <c:pt idx="13">
                  <c:v>NE</c:v>
                </c:pt>
              </c:strCache>
              <c:extLst xmlns:c15="http://schemas.microsoft.com/office/drawing/2012/chart"/>
            </c:strRef>
          </c:cat>
          <c:val>
            <c:numRef>
              <c:f>'Výpočty grafov'!$H$5:$H$18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'Výpočty grafov'!$G$4</c:f>
              <c:strCache>
                <c:ptCount val="1"/>
                <c:pt idx="0">
                  <c:v>BIELKOVINY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'Výpočty grafov'!$E$5:$E$18</c:f>
              <c:strCache>
                <c:ptCount val="14"/>
                <c:pt idx="0">
                  <c:v>UT</c:v>
                </c:pt>
                <c:pt idx="1">
                  <c:v>UT</c:v>
                </c:pt>
                <c:pt idx="2">
                  <c:v>ST</c:v>
                </c:pt>
                <c:pt idx="3">
                  <c:v>ST</c:v>
                </c:pt>
                <c:pt idx="4">
                  <c:v>ST</c:v>
                </c:pt>
                <c:pt idx="5">
                  <c:v>ST</c:v>
                </c:pt>
                <c:pt idx="6">
                  <c:v>ŠT</c:v>
                </c:pt>
                <c:pt idx="7">
                  <c:v>ŠT</c:v>
                </c:pt>
                <c:pt idx="8">
                  <c:v>ŠT</c:v>
                </c:pt>
                <c:pt idx="9">
                  <c:v>ŠT</c:v>
                </c:pt>
                <c:pt idx="10">
                  <c:v>PI</c:v>
                </c:pt>
                <c:pt idx="11">
                  <c:v>PI</c:v>
                </c:pt>
                <c:pt idx="12">
                  <c:v>PI</c:v>
                </c:pt>
                <c:pt idx="13">
                  <c:v>NE</c:v>
                </c:pt>
              </c:strCache>
              <c:extLst xmlns:c15="http://schemas.microsoft.com/office/drawing/2012/chart"/>
            </c:strRef>
          </c:cat>
          <c:val>
            <c:numRef>
              <c:f>'Výpočty grafov'!$G$5:$G$18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'Výpočty grafov'!$F$4</c:f>
              <c:strCache>
                <c:ptCount val="1"/>
                <c:pt idx="0">
                  <c:v>TUKY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'Výpočty grafov'!$E$5:$E$18</c:f>
              <c:strCache>
                <c:ptCount val="14"/>
                <c:pt idx="0">
                  <c:v>UT</c:v>
                </c:pt>
                <c:pt idx="1">
                  <c:v>UT</c:v>
                </c:pt>
                <c:pt idx="2">
                  <c:v>ST</c:v>
                </c:pt>
                <c:pt idx="3">
                  <c:v>ST</c:v>
                </c:pt>
                <c:pt idx="4">
                  <c:v>ST</c:v>
                </c:pt>
                <c:pt idx="5">
                  <c:v>ST</c:v>
                </c:pt>
                <c:pt idx="6">
                  <c:v>ŠT</c:v>
                </c:pt>
                <c:pt idx="7">
                  <c:v>ŠT</c:v>
                </c:pt>
                <c:pt idx="8">
                  <c:v>ŠT</c:v>
                </c:pt>
                <c:pt idx="9">
                  <c:v>ŠT</c:v>
                </c:pt>
                <c:pt idx="10">
                  <c:v>PI</c:v>
                </c:pt>
                <c:pt idx="11">
                  <c:v>PI</c:v>
                </c:pt>
                <c:pt idx="12">
                  <c:v>PI</c:v>
                </c:pt>
                <c:pt idx="13">
                  <c:v>NE</c:v>
                </c:pt>
              </c:strCache>
              <c:extLst xmlns:c15="http://schemas.microsoft.com/office/drawing/2012/chart"/>
            </c:strRef>
          </c:cat>
          <c:val>
            <c:numRef>
              <c:f>'Výpočty grafov'!$F$5:$F$18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4639502583719"/>
          <c:y val="9.3603753434688894E-2"/>
          <c:w val="0.69334255426352764"/>
          <c:h val="0.75091381412708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'Výpočty grafov'!$G$22</c:f>
              <c:strCache>
                <c:ptCount val="1"/>
                <c:pt idx="0">
                  <c:v>SPÁLENÉ KALÓRIE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'Výpočty grafov'!$D$23:$D$36</c:f>
              <c:numCache>
                <c:formatCode>m/d/yyyy</c:formatCode>
                <c:ptCount val="14"/>
                <c:pt idx="0">
                  <c:v>42884</c:v>
                </c:pt>
                <c:pt idx="1">
                  <c:v>42883</c:v>
                </c:pt>
                <c:pt idx="2">
                  <c:v>42882</c:v>
                </c:pt>
                <c:pt idx="3">
                  <c:v>42881</c:v>
                </c:pt>
                <c:pt idx="4">
                  <c:v>42880</c:v>
                </c:pt>
                <c:pt idx="5">
                  <c:v>42879</c:v>
                </c:pt>
                <c:pt idx="6">
                  <c:v>42878</c:v>
                </c:pt>
                <c:pt idx="7">
                  <c:v>42877</c:v>
                </c:pt>
                <c:pt idx="8">
                  <c:v>42876</c:v>
                </c:pt>
                <c:pt idx="9">
                  <c:v>42875</c:v>
                </c:pt>
                <c:pt idx="10">
                  <c:v>42874</c:v>
                </c:pt>
                <c:pt idx="11">
                  <c:v>42873</c:v>
                </c:pt>
                <c:pt idx="12">
                  <c:v>42872</c:v>
                </c:pt>
                <c:pt idx="13">
                  <c:v>42871</c:v>
                </c:pt>
              </c:numCache>
            </c:numRef>
          </c:cat>
          <c:val>
            <c:numRef>
              <c:f>'Výpočty grafov'!$G$23:$G$36</c:f>
              <c:numCache>
                <c:formatCode>#\ 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'Výpočty grafov'!$F$22</c:f>
              <c:strCache>
                <c:ptCount val="1"/>
                <c:pt idx="0">
                  <c:v>DĹŽKA TRVANIA (MINÚTY)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'Výpočty grafov'!$D$23:$E$36</c:f>
              <c:multiLvlStrCache>
                <c:ptCount val="14"/>
                <c:lvl>
                  <c:pt idx="0">
                    <c:v>PO</c:v>
                  </c:pt>
                  <c:pt idx="1">
                    <c:v>NE</c:v>
                  </c:pt>
                  <c:pt idx="2">
                    <c:v>SO</c:v>
                  </c:pt>
                  <c:pt idx="3">
                    <c:v>PI</c:v>
                  </c:pt>
                  <c:pt idx="4">
                    <c:v>ŠT</c:v>
                  </c:pt>
                  <c:pt idx="5">
                    <c:v>ST</c:v>
                  </c:pt>
                  <c:pt idx="6">
                    <c:v>UT</c:v>
                  </c:pt>
                  <c:pt idx="7">
                    <c:v>PO</c:v>
                  </c:pt>
                  <c:pt idx="8">
                    <c:v>NE</c:v>
                  </c:pt>
                  <c:pt idx="9">
                    <c:v>SO</c:v>
                  </c:pt>
                  <c:pt idx="10">
                    <c:v>PI</c:v>
                  </c:pt>
                  <c:pt idx="11">
                    <c:v>ŠT</c:v>
                  </c:pt>
                  <c:pt idx="12">
                    <c:v>ST</c:v>
                  </c:pt>
                  <c:pt idx="13">
                    <c:v>UT</c:v>
                  </c:pt>
                </c:lvl>
                <c:lvl>
                  <c:pt idx="0">
                    <c:v>29.05.2017</c:v>
                  </c:pt>
                  <c:pt idx="1">
                    <c:v>28.05.2017</c:v>
                  </c:pt>
                  <c:pt idx="2">
                    <c:v>27.05.2017</c:v>
                  </c:pt>
                  <c:pt idx="3">
                    <c:v>26.05.2017</c:v>
                  </c:pt>
                  <c:pt idx="4">
                    <c:v>25.05.2017</c:v>
                  </c:pt>
                  <c:pt idx="5">
                    <c:v>24.05.2017</c:v>
                  </c:pt>
                  <c:pt idx="6">
                    <c:v>23.05.2017</c:v>
                  </c:pt>
                  <c:pt idx="7">
                    <c:v>22.05.2017</c:v>
                  </c:pt>
                  <c:pt idx="8">
                    <c:v>21.05.2017</c:v>
                  </c:pt>
                  <c:pt idx="9">
                    <c:v>20.05.2017</c:v>
                  </c:pt>
                  <c:pt idx="10">
                    <c:v>19.05.2017</c:v>
                  </c:pt>
                  <c:pt idx="11">
                    <c:v>18.05.2017</c:v>
                  </c:pt>
                  <c:pt idx="12">
                    <c:v>17.05.2017</c:v>
                  </c:pt>
                  <c:pt idx="13">
                    <c:v>16.05.2017</c:v>
                  </c:pt>
                </c:lvl>
              </c:multiLvlStrCache>
            </c:multiLvlStrRef>
          </c:cat>
          <c:val>
            <c:numRef>
              <c:f>'Výpočty grafov'!$F$23:$F$36</c:f>
              <c:numCache>
                <c:formatCode>#\ 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axMin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\ 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"/>
          <c:y val="8.5520743473499375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STRAVOVANIE!A1"/><Relationship Id="rId1" Type="http://schemas.openxmlformats.org/officeDocument/2006/relationships/hyperlink" Target="#CVI&#268;ENIE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VI&#268;ENIE!A1"/><Relationship Id="rId1" Type="http://schemas.openxmlformats.org/officeDocument/2006/relationships/hyperlink" Target="#CIE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IELE!A1"/><Relationship Id="rId1" Type="http://schemas.openxmlformats.org/officeDocument/2006/relationships/hyperlink" Target="#STRAVOVANI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Cvičenie" descr="Navigačné tlačidlo Cvičenie">
          <a:hlinkClick xmlns:r="http://schemas.openxmlformats.org/officeDocument/2006/relationships" r:id="rId1" tooltip="Výberom zobrazíte hárok Cvičeni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k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Stravovanie" descr="Navigačné tlačidlo Stravovanie">
          <a:hlinkClick xmlns:r="http://schemas.openxmlformats.org/officeDocument/2006/relationships" r:id="rId2" tooltip="Výberom zobrazíte hárok Stravovanie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781050</xdr:colOff>
      <xdr:row>6</xdr:row>
      <xdr:rowOff>342901</xdr:rowOff>
    </xdr:to>
    <xdr:graphicFrame macro="">
      <xdr:nvGraphicFramePr>
        <xdr:cNvPr id="19" name="grafAnalýzaStravovania" descr="100-percentný skladaný pruhový graf zobrazujúci záznamy o stravovaní, vrátane tukov, bielkovín, sacharidov a kalórií za posledných 14 dní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11</xdr:col>
      <xdr:colOff>9525</xdr:colOff>
      <xdr:row>16</xdr:row>
      <xdr:rowOff>57150</xdr:rowOff>
    </xdr:to>
    <xdr:graphicFrame macro="">
      <xdr:nvGraphicFramePr>
        <xdr:cNvPr id="21" name="grafAnalýzaCvičenia" descr="Skupinový stĺpcový a čiarový graf zobrazujúci spálené kalórie a trvanie v minútach z posledných 14 záznamov o cvičení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66675</xdr:rowOff>
    </xdr:from>
    <xdr:to>
      <xdr:col>6</xdr:col>
      <xdr:colOff>866775</xdr:colOff>
      <xdr:row>0</xdr:row>
      <xdr:rowOff>371474</xdr:rowOff>
    </xdr:to>
    <xdr:sp macro="" textlink="">
      <xdr:nvSpPr>
        <xdr:cNvPr id="2" name="Ciele" descr="Navigačné tlačidlo Ciele">
          <a:hlinkClick xmlns:r="http://schemas.openxmlformats.org/officeDocument/2006/relationships" r:id="rId1" tooltip="Výberom zobrazíte hárok Ciel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7697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733425</xdr:colOff>
      <xdr:row>0</xdr:row>
      <xdr:rowOff>371474</xdr:rowOff>
    </xdr:to>
    <xdr:sp macro="" textlink="">
      <xdr:nvSpPr>
        <xdr:cNvPr id="3" name="Cvičenie" descr="Navigačné tlačidlo Cvičenie">
          <a:hlinkClick xmlns:r="http://schemas.openxmlformats.org/officeDocument/2006/relationships" r:id="rId2" tooltip="Výberom zobrazíte hárok Cvičenie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Stravovanie" descr="Navigačné tlačidlo Stravovanie">
          <a:hlinkClick xmlns:r="http://schemas.openxmlformats.org/officeDocument/2006/relationships" r:id="rId1" tooltip="Výberom zobrazíte hárok Stravovani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Ciele" descr="Navigačné tlačidlo Ciele">
          <a:hlinkClick xmlns:r="http://schemas.openxmlformats.org/officeDocument/2006/relationships" r:id="rId2" tooltip="Výberom zobrazíte hárok Ciele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travovanie" displayName="Stravovanie" ref="B3:I19" totalsRowShown="0" dataDxfId="11">
  <autoFilter ref="B3:I19"/>
  <tableColumns count="8">
    <tableColumn id="1" name="DÁTUM" dataDxfId="10" dataCellStyle="Dátum"/>
    <tableColumn id="2" name="ČAS" dataDxfId="9" dataCellStyle="Čas"/>
    <tableColumn id="3" name="POPIS" dataCellStyle="Normálna"/>
    <tableColumn id="4" name="KALÓRIE" dataDxfId="8" dataCellStyle="Počet"/>
    <tableColumn id="5" name="SACHARIDY" dataDxfId="7" dataCellStyle="Počet"/>
    <tableColumn id="6" name="BIELKOVINY" dataDxfId="6" dataCellStyle="Počet"/>
    <tableColumn id="7" name="TUKY" dataDxfId="5" dataCellStyle="Počet"/>
    <tableColumn id="8" name="POZNÁMKY" dataCellStyle="Normálna"/>
  </tableColumns>
  <tableStyleInfo name="Tabuľka denníka stravovania a cvičenia" showFirstColumn="0" showLastColumn="0" showRowStripes="1" showColumnStripes="0"/>
  <extLst>
    <ext xmlns:x14="http://schemas.microsoft.com/office/spreadsheetml/2009/9/main" uri="{504A1905-F514-4f6f-8877-14C23A59335A}">
      <x14:table altTextSummary="Zadajte informácie o stravovaní, ako napríklad dátum, čas, popis, kalórie, sacharidy, bielkoviny, tuky a ľubovoľné poznámky"/>
    </ext>
  </extLst>
</table>
</file>

<file path=xl/tables/table2.xml><?xml version="1.0" encoding="utf-8"?>
<table xmlns="http://schemas.openxmlformats.org/spreadsheetml/2006/main" id="2" name="Cvičenie" displayName="Cvičenie" ref="B3:E20" totalsRowShown="0" dataDxfId="4">
  <autoFilter ref="B3:E20"/>
  <tableColumns count="4">
    <tableColumn id="1" name="DÁTUM" dataDxfId="3" dataCellStyle="Dátum"/>
    <tableColumn id="2" name="DĹŽKA TRVANIA (MINÚTY)" dataDxfId="2" dataCellStyle="Počet"/>
    <tableColumn id="3" name="SPÁLENÉ KALÓRIE" dataDxfId="1" dataCellStyle="Počet"/>
    <tableColumn id="4" name="POZNÁMKY" dataDxfId="0"/>
  </tableColumns>
  <tableStyleInfo name="Tabuľka denníka stravovania a cvičenia" showFirstColumn="0" showLastColumn="0" showRowStripes="1" showColumnStripes="0"/>
  <extLst>
    <ext xmlns:x14="http://schemas.microsoft.com/office/spreadsheetml/2009/9/main" uri="{504A1905-F514-4f6f-8877-14C23A59335A}">
      <x14:table altTextSummary="Zadajte informácie o cvičení, ako napríklad dátum, trvanie, spálené kalórie a akékoľvek poznámky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K16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34.62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2:11" ht="36.75" x14ac:dyDescent="0.7">
      <c r="B1" s="28">
        <f ca="1">TODAY()</f>
        <v>42864</v>
      </c>
      <c r="C1" s="36" t="s">
        <v>7</v>
      </c>
      <c r="D1" s="36"/>
      <c r="E1" s="36"/>
      <c r="F1" s="36"/>
      <c r="G1" s="36"/>
      <c r="H1" s="36"/>
      <c r="I1" s="36"/>
      <c r="J1" s="25" t="s">
        <v>11</v>
      </c>
      <c r="K1" s="25" t="s">
        <v>12</v>
      </c>
    </row>
    <row r="2" spans="2:11" ht="45" customHeight="1" x14ac:dyDescent="0.2">
      <c r="B2" s="29" t="s">
        <v>0</v>
      </c>
      <c r="C2" s="1" t="s">
        <v>8</v>
      </c>
    </row>
    <row r="3" spans="2:11" ht="30" customHeight="1" x14ac:dyDescent="0.2">
      <c r="B3" s="40">
        <f ca="1">DátumZačatia+121</f>
        <v>42985</v>
      </c>
      <c r="C3" s="24" t="s">
        <v>9</v>
      </c>
      <c r="D3" s="24"/>
      <c r="E3" s="24"/>
      <c r="F3" s="24"/>
      <c r="G3" s="24"/>
      <c r="H3" s="24"/>
      <c r="I3" s="24"/>
      <c r="J3" s="24"/>
      <c r="K3" s="24"/>
    </row>
    <row r="4" spans="2:11" ht="30" customHeight="1" x14ac:dyDescent="0.2">
      <c r="B4" s="40"/>
    </row>
    <row r="5" spans="2:11" ht="30" customHeight="1" x14ac:dyDescent="0.2">
      <c r="B5" s="29" t="s">
        <v>1</v>
      </c>
    </row>
    <row r="6" spans="2:11" ht="60" customHeight="1" x14ac:dyDescent="0.5">
      <c r="B6" s="33">
        <v>100</v>
      </c>
    </row>
    <row r="7" spans="2:11" ht="30" customHeight="1" x14ac:dyDescent="0.2">
      <c r="B7" s="30" t="s">
        <v>2</v>
      </c>
    </row>
    <row r="8" spans="2:11" ht="30" customHeight="1" x14ac:dyDescent="0.2">
      <c r="B8" s="41">
        <v>80</v>
      </c>
      <c r="C8" s="23" t="s">
        <v>10</v>
      </c>
      <c r="D8" s="23"/>
      <c r="E8" s="23"/>
      <c r="F8" s="23"/>
      <c r="G8" s="23"/>
      <c r="H8" s="23"/>
      <c r="I8" s="23"/>
      <c r="J8" s="23"/>
      <c r="K8" s="23"/>
    </row>
    <row r="9" spans="2:11" ht="30" customHeight="1" x14ac:dyDescent="0.2">
      <c r="B9" s="41"/>
    </row>
    <row r="10" spans="2:11" ht="30" customHeight="1" x14ac:dyDescent="0.2">
      <c r="B10" s="30" t="s">
        <v>3</v>
      </c>
    </row>
    <row r="11" spans="2:11" ht="60" customHeight="1" x14ac:dyDescent="0.5">
      <c r="B11" s="34">
        <f>HmotnosťNaZačiatku-HmotnosťNaKonci</f>
        <v>20</v>
      </c>
    </row>
    <row r="12" spans="2:11" ht="30" customHeight="1" x14ac:dyDescent="0.2">
      <c r="B12" s="31" t="s">
        <v>4</v>
      </c>
    </row>
    <row r="13" spans="2:11" ht="60" customHeight="1" x14ac:dyDescent="0.5">
      <c r="B13" s="34">
        <f ca="1">DátumUkončenia-DátumZačatia</f>
        <v>121</v>
      </c>
      <c r="J13" s="2"/>
      <c r="K13" s="2"/>
    </row>
    <row r="14" spans="2:11" ht="30" customHeight="1" x14ac:dyDescent="0.2">
      <c r="B14" s="31" t="s">
        <v>5</v>
      </c>
      <c r="J14" s="2"/>
      <c r="K14" s="2"/>
    </row>
    <row r="15" spans="2:11" ht="60" customHeight="1" x14ac:dyDescent="0.5">
      <c r="B15" s="35">
        <f ca="1">HmotnostnýCieľ/B13</f>
        <v>0.16528925619834711</v>
      </c>
      <c r="J15" s="2"/>
      <c r="K15" s="2"/>
    </row>
    <row r="16" spans="2:11" ht="30" customHeight="1" x14ac:dyDescent="0.2">
      <c r="B16" s="31" t="s">
        <v>6</v>
      </c>
    </row>
  </sheetData>
  <mergeCells count="2">
    <mergeCell ref="B3:B4"/>
    <mergeCell ref="B8:B9"/>
  </mergeCells>
  <dataValidations count="16">
    <dataValidation allowBlank="1" showInputMessage="1" showErrorMessage="1" prompt="Do tejto bunky zadajte dátum začatia. V bunkách uvedených nižšie aktualizujte dátum ukončenia, hmotnosť na začiatku a želanú hmotnosť na konci. Automaticky sa vypočíta plánovaný úbytok hmotnosti, dni na chudnutie a úbytok hmotnosti za deň" sqref="B1"/>
    <dataValidation allowBlank="1" showInputMessage="1" showErrorMessage="1" prompt="V tomto zošite vytvorte denník stravovania a cvičenia. Zadajte hmotnosť na začiatku a želanú hmotnosť na konci a v tomto hárku sa vypočíta plánovaný úbytok hmotnosti. Grafy zobrazujú výsledky stravovania a cvičenia" sqref="A1"/>
    <dataValidation allowBlank="1" showInputMessage="1" showErrorMessage="1" prompt="Do tejto bunky zadajte dátum ukončenia" sqref="B3:B4"/>
    <dataValidation allowBlank="1" showInputMessage="1" showErrorMessage="1" prompt="Do tejto bunky zadajte hmotnosť na začiatku." sqref="B6"/>
    <dataValidation allowBlank="1" showInputMessage="1" showErrorMessage="1" prompt="Do tejto bunky zadajte hmotnosť na konci." sqref="B8:B9"/>
    <dataValidation allowBlank="1" showInputMessage="1" showErrorMessage="1" prompt="V tejto bunke sa automaticky vypočíta plánovaný úbytok hmotnosti" sqref="B11"/>
    <dataValidation allowBlank="1" showInputMessage="1" showErrorMessage="1" prompt="V tejto bunke sa automaticky vypočíta počet dní na chudnutie" sqref="B13"/>
    <dataValidation allowBlank="1" showInputMessage="1" showErrorMessage="1" prompt="V tejto bunke sa automaticky vypočíta úbytok hmotnosti za deň" sqref="B15"/>
    <dataValidation allowBlank="1" showInputMessage="1" showErrorMessage="1" prompt="V tejto bunke je nadpis tohto hárka. Výberom bunky J1 prejdete na hárok Cvičenie a výberom bunky K1 prejdete na hárok Stravovanie" sqref="C1"/>
    <dataValidation allowBlank="1" showInputMessage="1" showErrorMessage="1" prompt="Navigačné prepojenie na hárok Cvičenie" sqref="J1"/>
    <dataValidation allowBlank="1" showInputMessage="1" showErrorMessage="1" prompt="Navigačné prepojenie na hárok Stravovanie" sqref="K1"/>
    <dataValidation allowBlank="1" showInputMessage="1" showErrorMessage="1" prompt="Analýza stravovania je založená na položkách z hárka Stravovanie" sqref="C3"/>
    <dataValidation allowBlank="1" showInputMessage="1" showErrorMessage="1" prompt="Analýza cvičenia je založená na položkách z hárka Cvičenie" sqref="C8"/>
    <dataValidation allowBlank="1" showInputMessage="1" showErrorMessage="1" prompt="V bunkách C4 až K7 je skladaný pruhový graf Analýza stravovania" sqref="C4"/>
    <dataValidation allowBlank="1" showInputMessage="1" showErrorMessage="1" prompt="V bunkách C9 až K16 je skupinový stĺpcový graf Analýza cvičenia zobrazujúci množstvo spálených kalórií a prekrývajúci čiarový graf zobrazujúci dĺžku cvičenia" sqref="C9"/>
    <dataValidation allowBlank="1" showInputMessage="1" showErrorMessage="1" prompt="V tejto bunke je podnadpis tohto hárka. V bunke C4 začína graf Analýza stravovania. V bunke C9 začína graf Analýza cvičenia" sqref="C2"/>
  </dataValidations>
  <hyperlinks>
    <hyperlink ref="J1" location="EXERCISE!A1" tooltip="Výberom zobrazíte hárok Cvičenie" display="Cvičenie"/>
    <hyperlink ref="K1" location="DIET!A1" tooltip="Výberom zobrazíte hárok Stravovanie" display="Stravovanie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B1:I19"/>
  <sheetViews>
    <sheetView showGridLines="0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15.375" customWidth="1"/>
    <col min="7" max="7" width="16.5" customWidth="1"/>
    <col min="8" max="8" width="12.625" customWidth="1"/>
    <col min="9" max="9" width="25.375" customWidth="1"/>
    <col min="10" max="10" width="2.625" customWidth="1"/>
  </cols>
  <sheetData>
    <row r="1" spans="2:9" ht="37.5" customHeight="1" x14ac:dyDescent="0.7">
      <c r="B1" s="36" t="s">
        <v>13</v>
      </c>
      <c r="C1" s="36"/>
      <c r="D1" s="36"/>
      <c r="E1" s="36"/>
      <c r="F1" s="36"/>
      <c r="G1" s="25" t="s">
        <v>24</v>
      </c>
      <c r="H1" s="25" t="s">
        <v>11</v>
      </c>
      <c r="I1" s="36"/>
    </row>
    <row r="2" spans="2:9" ht="35.25" customHeight="1" x14ac:dyDescent="0.2">
      <c r="B2" s="21" t="str">
        <f>Podnadpis</f>
        <v>DENNÍK STRAVOVANIA A CVIČENIA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14" t="s">
        <v>14</v>
      </c>
      <c r="C3" s="15" t="s">
        <v>15</v>
      </c>
      <c r="D3" s="16" t="s">
        <v>16</v>
      </c>
      <c r="E3" s="17" t="s">
        <v>22</v>
      </c>
      <c r="F3" s="17" t="s">
        <v>23</v>
      </c>
      <c r="G3" s="17" t="s">
        <v>25</v>
      </c>
      <c r="H3" s="17" t="s">
        <v>26</v>
      </c>
      <c r="I3" s="16" t="s">
        <v>27</v>
      </c>
    </row>
    <row r="4" spans="2:9" ht="32.25" customHeight="1" x14ac:dyDescent="0.2">
      <c r="B4" s="26">
        <f ca="1">DátumZačatia</f>
        <v>42864</v>
      </c>
      <c r="C4" s="37">
        <v>0.29166666666666669</v>
      </c>
      <c r="D4" t="s">
        <v>17</v>
      </c>
      <c r="E4" s="32">
        <v>1</v>
      </c>
      <c r="F4" s="32">
        <v>0</v>
      </c>
      <c r="G4" s="32">
        <v>0</v>
      </c>
      <c r="H4" s="32">
        <v>0</v>
      </c>
      <c r="I4" s="39" t="s">
        <v>28</v>
      </c>
    </row>
    <row r="5" spans="2:9" ht="32.25" customHeight="1" x14ac:dyDescent="0.2">
      <c r="B5" s="26">
        <f ca="1">DátumZačatia</f>
        <v>42864</v>
      </c>
      <c r="C5" s="37">
        <v>0.33333333333333331</v>
      </c>
      <c r="D5" t="s">
        <v>18</v>
      </c>
      <c r="E5" s="32">
        <v>10</v>
      </c>
      <c r="F5" s="32">
        <v>10</v>
      </c>
      <c r="G5" s="32">
        <v>2</v>
      </c>
      <c r="H5" s="32">
        <v>10</v>
      </c>
      <c r="I5" s="39" t="s">
        <v>29</v>
      </c>
    </row>
    <row r="6" spans="2:9" ht="32.25" customHeight="1" x14ac:dyDescent="0.2">
      <c r="B6" s="26">
        <f ca="1">DátumZačatia</f>
        <v>42864</v>
      </c>
      <c r="C6" s="37">
        <v>0.5</v>
      </c>
      <c r="D6" t="s">
        <v>19</v>
      </c>
      <c r="E6" s="32">
        <v>283</v>
      </c>
      <c r="F6" s="32">
        <v>46</v>
      </c>
      <c r="G6" s="32">
        <v>18</v>
      </c>
      <c r="H6" s="32">
        <v>3.5</v>
      </c>
      <c r="I6" s="39" t="s">
        <v>30</v>
      </c>
    </row>
    <row r="7" spans="2:9" ht="32.25" customHeight="1" x14ac:dyDescent="0.2">
      <c r="B7" s="26">
        <f ca="1">DátumZačatia</f>
        <v>42864</v>
      </c>
      <c r="C7" s="37">
        <v>0.79166666666666663</v>
      </c>
      <c r="D7" t="s">
        <v>20</v>
      </c>
      <c r="E7" s="32">
        <v>500</v>
      </c>
      <c r="F7" s="32">
        <v>42</v>
      </c>
      <c r="G7" s="32">
        <v>35</v>
      </c>
      <c r="H7" s="32">
        <v>25</v>
      </c>
      <c r="I7" s="39" t="s">
        <v>31</v>
      </c>
    </row>
    <row r="8" spans="2:9" ht="32.25" customHeight="1" x14ac:dyDescent="0.2">
      <c r="B8" s="26">
        <f ca="1">DátumZačatia+1</f>
        <v>42865</v>
      </c>
      <c r="C8" s="37">
        <v>0.29166666666666669</v>
      </c>
      <c r="D8" t="s">
        <v>17</v>
      </c>
      <c r="E8" s="32">
        <v>1</v>
      </c>
      <c r="F8" s="32">
        <v>0</v>
      </c>
      <c r="G8" s="32">
        <v>0</v>
      </c>
      <c r="H8" s="32">
        <v>0</v>
      </c>
      <c r="I8" s="39" t="s">
        <v>28</v>
      </c>
    </row>
    <row r="9" spans="2:9" ht="32.25" customHeight="1" x14ac:dyDescent="0.2">
      <c r="B9" s="26">
        <f ca="1">DátumZačatia+1</f>
        <v>42865</v>
      </c>
      <c r="C9" s="37">
        <v>0.33333333333333331</v>
      </c>
      <c r="D9" t="s">
        <v>21</v>
      </c>
      <c r="E9" s="32">
        <v>10</v>
      </c>
      <c r="F9" s="32">
        <v>10</v>
      </c>
      <c r="G9" s="32">
        <v>2</v>
      </c>
      <c r="H9" s="32">
        <v>10</v>
      </c>
      <c r="I9" s="39" t="s">
        <v>29</v>
      </c>
    </row>
    <row r="10" spans="2:9" ht="32.25" customHeight="1" x14ac:dyDescent="0.2">
      <c r="B10" s="26">
        <f ca="1">DátumZačatia+1</f>
        <v>42865</v>
      </c>
      <c r="C10" s="37">
        <v>0.5</v>
      </c>
      <c r="D10" t="s">
        <v>19</v>
      </c>
      <c r="E10" s="32">
        <v>189</v>
      </c>
      <c r="F10" s="32">
        <v>26</v>
      </c>
      <c r="G10" s="32">
        <v>3</v>
      </c>
      <c r="H10" s="32">
        <v>8</v>
      </c>
      <c r="I10" s="39" t="s">
        <v>32</v>
      </c>
    </row>
    <row r="11" spans="2:9" ht="32.25" customHeight="1" x14ac:dyDescent="0.2">
      <c r="B11" s="26">
        <f ca="1">DátumZačatia+1</f>
        <v>42865</v>
      </c>
      <c r="C11" s="37">
        <v>0.79166666666666663</v>
      </c>
      <c r="D11" t="s">
        <v>20</v>
      </c>
      <c r="E11" s="32">
        <v>477</v>
      </c>
      <c r="F11" s="32">
        <v>62</v>
      </c>
      <c r="G11" s="32">
        <v>13.5</v>
      </c>
      <c r="H11" s="32">
        <v>21</v>
      </c>
      <c r="I11" s="39" t="s">
        <v>20</v>
      </c>
    </row>
    <row r="12" spans="2:9" ht="32.25" customHeight="1" x14ac:dyDescent="0.2">
      <c r="B12" s="26">
        <f ca="1">DátumZačatia+2</f>
        <v>42866</v>
      </c>
      <c r="C12" s="37">
        <v>0.29166666666666669</v>
      </c>
      <c r="D12" t="s">
        <v>17</v>
      </c>
      <c r="E12" s="32">
        <v>1</v>
      </c>
      <c r="F12" s="32">
        <v>0</v>
      </c>
      <c r="G12" s="32">
        <v>0</v>
      </c>
      <c r="H12" s="32">
        <v>0</v>
      </c>
      <c r="I12" s="39" t="s">
        <v>28</v>
      </c>
    </row>
    <row r="13" spans="2:9" ht="32.25" customHeight="1" x14ac:dyDescent="0.2">
      <c r="B13" s="26">
        <f ca="1">DátumZačatia+2</f>
        <v>42866</v>
      </c>
      <c r="C13" s="37">
        <v>0.33333333333333331</v>
      </c>
      <c r="D13" t="s">
        <v>18</v>
      </c>
      <c r="E13" s="32">
        <v>245</v>
      </c>
      <c r="F13" s="32">
        <v>48</v>
      </c>
      <c r="G13" s="32">
        <v>10</v>
      </c>
      <c r="H13" s="32">
        <v>1.5</v>
      </c>
      <c r="I13" s="39" t="s">
        <v>29</v>
      </c>
    </row>
    <row r="14" spans="2:9" ht="32.25" customHeight="1" x14ac:dyDescent="0.2">
      <c r="B14" s="26">
        <f ca="1">DátumZačatia+2</f>
        <v>42866</v>
      </c>
      <c r="C14" s="37">
        <v>0.5</v>
      </c>
      <c r="D14" t="s">
        <v>19</v>
      </c>
      <c r="E14" s="32">
        <v>247</v>
      </c>
      <c r="F14" s="32">
        <v>11</v>
      </c>
      <c r="G14" s="32">
        <v>43</v>
      </c>
      <c r="H14" s="32">
        <v>5</v>
      </c>
      <c r="I14" s="39" t="s">
        <v>33</v>
      </c>
    </row>
    <row r="15" spans="2:9" ht="32.25" customHeight="1" x14ac:dyDescent="0.2">
      <c r="B15" s="26">
        <f ca="1">DátumZačatia+2</f>
        <v>42866</v>
      </c>
      <c r="C15" s="37">
        <v>0.79166666666666663</v>
      </c>
      <c r="D15" t="s">
        <v>20</v>
      </c>
      <c r="E15" s="32">
        <v>456</v>
      </c>
      <c r="F15" s="32">
        <v>64</v>
      </c>
      <c r="G15" s="32">
        <v>32</v>
      </c>
      <c r="H15" s="32">
        <v>22</v>
      </c>
      <c r="I15" s="39" t="s">
        <v>20</v>
      </c>
    </row>
    <row r="16" spans="2:9" ht="32.25" customHeight="1" x14ac:dyDescent="0.2">
      <c r="B16" s="27">
        <f ca="1">DátumZačatia+3</f>
        <v>42867</v>
      </c>
      <c r="C16" s="38">
        <v>0.29166666666666669</v>
      </c>
      <c r="D16" t="s">
        <v>21</v>
      </c>
      <c r="E16" s="32">
        <v>10</v>
      </c>
      <c r="F16" s="32">
        <v>10</v>
      </c>
      <c r="G16" s="32">
        <v>2</v>
      </c>
      <c r="H16" s="32">
        <v>10</v>
      </c>
      <c r="I16" s="39" t="s">
        <v>29</v>
      </c>
    </row>
    <row r="17" spans="2:9" ht="32.25" customHeight="1" x14ac:dyDescent="0.2">
      <c r="B17" s="27">
        <f ca="1">DátumZačatia+3</f>
        <v>42867</v>
      </c>
      <c r="C17" s="38">
        <v>0.41666666666666669</v>
      </c>
      <c r="D17" t="s">
        <v>17</v>
      </c>
      <c r="E17" s="32">
        <v>135</v>
      </c>
      <c r="F17" s="32">
        <v>12.36</v>
      </c>
      <c r="G17" s="32">
        <v>8.81</v>
      </c>
      <c r="H17" s="32">
        <v>5.51</v>
      </c>
      <c r="I17" s="39" t="s">
        <v>34</v>
      </c>
    </row>
    <row r="18" spans="2:9" ht="32.25" customHeight="1" x14ac:dyDescent="0.2">
      <c r="B18" s="27">
        <f ca="1">DátumZačatia+3</f>
        <v>42867</v>
      </c>
      <c r="C18" s="38">
        <v>0.51041666666666663</v>
      </c>
      <c r="D18" t="s">
        <v>19</v>
      </c>
      <c r="E18" s="32">
        <v>184</v>
      </c>
      <c r="F18" s="32">
        <v>7</v>
      </c>
      <c r="G18" s="32">
        <v>5.43</v>
      </c>
      <c r="H18" s="32">
        <v>15</v>
      </c>
      <c r="I18" s="39" t="s">
        <v>33</v>
      </c>
    </row>
    <row r="19" spans="2:9" ht="32.25" customHeight="1" x14ac:dyDescent="0.2">
      <c r="B19" s="26">
        <f ca="1">DátumZačatia+5</f>
        <v>42869</v>
      </c>
      <c r="C19" s="38">
        <v>0.79166666666666663</v>
      </c>
      <c r="D19" t="s">
        <v>20</v>
      </c>
      <c r="E19" s="32">
        <v>477</v>
      </c>
      <c r="F19" s="32">
        <v>62</v>
      </c>
      <c r="G19" s="32">
        <v>13.5</v>
      </c>
      <c r="H19" s="32">
        <v>21</v>
      </c>
      <c r="I19" s="39" t="s">
        <v>20</v>
      </c>
    </row>
  </sheetData>
  <dataValidations count="13">
    <dataValidation allowBlank="1" showInputMessage="1" showErrorMessage="1" prompt="Navigačné prepojenie na hárok Ciele" sqref="G1"/>
    <dataValidation allowBlank="1" showInputMessage="1" showErrorMessage="1" prompt="Navigačné prepojenie na hárok Cvičenie" sqref="H1"/>
    <dataValidation allowBlank="1" showInputMessage="1" showErrorMessage="1" prompt="Do tohto stĺpca pod týmto nadpisom zadajte dátum. Na vyhľadanie konkrétnych záznamov použite filtre nadpisov" sqref="B3"/>
    <dataValidation allowBlank="1" showInputMessage="1" showErrorMessage="1" prompt="Do tohto stĺpca pod týmto nadpisom zadajte čas" sqref="C3"/>
    <dataValidation allowBlank="1" showInputMessage="1" showErrorMessage="1" prompt="Do tohto stĺpca pod týmto nadpisom zadajte popis, ako napríklad Raňajky, Obed alebo Večera" sqref="D3"/>
    <dataValidation allowBlank="1" showInputMessage="1" showErrorMessage="1" prompt="Do tohto stĺpca pod týmto nadpisom zadajte celkové množstvo kalórií" sqref="E3"/>
    <dataValidation allowBlank="1" showInputMessage="1" showErrorMessage="1" prompt="Do tohto stĺpca pod týmto nadpisom zadajte celkové množstvo sacharidov" sqref="F3"/>
    <dataValidation allowBlank="1" showInputMessage="1" showErrorMessage="1" prompt="Do tohto stĺpca pod týmto nadpisom zadajte celkové množstvo bielkovín" sqref="G3"/>
    <dataValidation allowBlank="1" showInputMessage="1" showErrorMessage="1" prompt="Do tohto stĺpca pod týmto nadpisom zadajte celkové množstvo tukov" sqref="H3"/>
    <dataValidation allowBlank="1" showInputMessage="1" showErrorMessage="1" prompt="Do tohto stĺpca pod týmto nadpisom zadajte poznámky" sqref="I3"/>
    <dataValidation allowBlank="1" showInputMessage="1" showErrorMessage="1" prompt="V tomto hárku sledujte stravovanie. Do tabuľky Stravovanie zadajte informácie o stravovaní. V hárku Ciele v grafe Analýza stravovania sa zobrazia informácie za posledné dva týždne" sqref="A1"/>
    <dataValidation allowBlank="1" showInputMessage="1" showErrorMessage="1" prompt="V tejto bunke je nadpis tohto hárka. Výberom bunky G1 prejdete na hárok Ciele a výberom bunky H1 prejdete na hárok Cvičenie" sqref="B1"/>
    <dataValidation allowBlank="1" showInputMessage="1" showErrorMessage="1" prompt="V tejto bunke je podnadpis tohto hárka. Do tabuľky uvedenej nižšie zadajte informácie o stravovaní" sqref="B2"/>
  </dataValidations>
  <hyperlinks>
    <hyperlink ref="G1" location="GOALS!A1" tooltip="Výberom zobrazíte hárok Ciele" display="Ciele"/>
    <hyperlink ref="H1" location="EXERCISE!A1" tooltip="Výberom zobrazíte hárok Cvičenie" display="Cvičenie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G20"/>
  <sheetViews>
    <sheetView showGridLines="0" workbookViewId="0"/>
  </sheetViews>
  <sheetFormatPr defaultRowHeight="32.25" customHeight="1" x14ac:dyDescent="0.2"/>
  <cols>
    <col min="1" max="1" width="2.625" style="12" customWidth="1"/>
    <col min="2" max="2" width="13.75" style="12" customWidth="1"/>
    <col min="3" max="3" width="28.75" style="12" customWidth="1"/>
    <col min="4" max="4" width="23" style="12" customWidth="1"/>
    <col min="5" max="5" width="36.75" style="12" customWidth="1"/>
    <col min="6" max="7" width="12.625" style="12" customWidth="1"/>
    <col min="8" max="16384" width="9" style="12"/>
  </cols>
  <sheetData>
    <row r="1" spans="2:7" customFormat="1" ht="37.5" customHeight="1" x14ac:dyDescent="0.7">
      <c r="B1" s="36" t="s">
        <v>35</v>
      </c>
      <c r="C1" s="36"/>
      <c r="D1" s="36"/>
      <c r="E1" s="36"/>
      <c r="F1" s="25" t="s">
        <v>12</v>
      </c>
      <c r="G1" s="25" t="s">
        <v>24</v>
      </c>
    </row>
    <row r="2" spans="2:7" customFormat="1" ht="35.25" customHeight="1" x14ac:dyDescent="0.2">
      <c r="B2" s="21" t="str">
        <f>Podnadpis</f>
        <v>DENNÍK STRAVOVANIA A CVIČENIA</v>
      </c>
      <c r="F2" s="12"/>
      <c r="G2" s="12"/>
    </row>
    <row r="3" spans="2:7" ht="21" customHeight="1" x14ac:dyDescent="0.2">
      <c r="B3" s="18" t="s">
        <v>14</v>
      </c>
      <c r="C3" s="19" t="s">
        <v>36</v>
      </c>
      <c r="D3" s="19" t="s">
        <v>37</v>
      </c>
      <c r="E3" s="20" t="s">
        <v>27</v>
      </c>
    </row>
    <row r="4" spans="2:7" ht="32.25" customHeight="1" x14ac:dyDescent="0.2">
      <c r="B4" s="26">
        <f ca="1">DátumZačatia+4</f>
        <v>42868</v>
      </c>
      <c r="C4" s="32">
        <v>30</v>
      </c>
      <c r="D4" s="32">
        <v>120</v>
      </c>
      <c r="E4" s="11" t="s">
        <v>38</v>
      </c>
    </row>
    <row r="5" spans="2:7" ht="32.25" customHeight="1" x14ac:dyDescent="0.2">
      <c r="B5" s="26">
        <f ca="1">B4+1</f>
        <v>42869</v>
      </c>
      <c r="C5" s="32">
        <v>60</v>
      </c>
      <c r="D5" s="32">
        <v>180</v>
      </c>
      <c r="E5" s="11" t="s">
        <v>39</v>
      </c>
    </row>
    <row r="6" spans="2:7" ht="32.25" customHeight="1" x14ac:dyDescent="0.2">
      <c r="B6" s="26">
        <f t="shared" ref="B6:B20" ca="1" si="0">B5+1</f>
        <v>42870</v>
      </c>
      <c r="C6" s="32">
        <v>60</v>
      </c>
      <c r="D6" s="32">
        <v>350</v>
      </c>
      <c r="E6" s="11" t="s">
        <v>40</v>
      </c>
    </row>
    <row r="7" spans="2:7" ht="32.25" customHeight="1" x14ac:dyDescent="0.2">
      <c r="B7" s="26">
        <f t="shared" ca="1" si="0"/>
        <v>42871</v>
      </c>
      <c r="C7" s="32">
        <v>30</v>
      </c>
      <c r="D7" s="32">
        <v>150</v>
      </c>
      <c r="E7" s="11" t="s">
        <v>38</v>
      </c>
    </row>
    <row r="8" spans="2:7" ht="32.25" customHeight="1" x14ac:dyDescent="0.2">
      <c r="B8" s="26">
        <f t="shared" ca="1" si="0"/>
        <v>42872</v>
      </c>
      <c r="C8" s="32">
        <v>25</v>
      </c>
      <c r="D8" s="32">
        <v>125</v>
      </c>
      <c r="E8" s="11" t="s">
        <v>41</v>
      </c>
    </row>
    <row r="9" spans="2:7" ht="32.25" customHeight="1" x14ac:dyDescent="0.2">
      <c r="B9" s="26">
        <f t="shared" ca="1" si="0"/>
        <v>42873</v>
      </c>
      <c r="C9" s="32">
        <v>20</v>
      </c>
      <c r="D9" s="32">
        <v>285</v>
      </c>
      <c r="E9" s="11" t="s">
        <v>38</v>
      </c>
    </row>
    <row r="10" spans="2:7" ht="32.25" customHeight="1" x14ac:dyDescent="0.2">
      <c r="B10" s="26">
        <f t="shared" ca="1" si="0"/>
        <v>42874</v>
      </c>
      <c r="C10" s="32">
        <v>40</v>
      </c>
      <c r="D10" s="32">
        <v>205</v>
      </c>
      <c r="E10" s="11" t="s">
        <v>41</v>
      </c>
    </row>
    <row r="11" spans="2:7" ht="32.25" customHeight="1" x14ac:dyDescent="0.2">
      <c r="B11" s="26">
        <f t="shared" ca="1" si="0"/>
        <v>42875</v>
      </c>
      <c r="C11" s="32">
        <v>30</v>
      </c>
      <c r="D11" s="32">
        <v>335</v>
      </c>
      <c r="E11" s="11" t="s">
        <v>41</v>
      </c>
    </row>
    <row r="12" spans="2:7" ht="32.25" customHeight="1" x14ac:dyDescent="0.2">
      <c r="B12" s="26">
        <f t="shared" ca="1" si="0"/>
        <v>42876</v>
      </c>
      <c r="C12" s="32">
        <v>40</v>
      </c>
      <c r="D12" s="32">
        <v>175</v>
      </c>
      <c r="E12" s="11" t="s">
        <v>41</v>
      </c>
    </row>
    <row r="13" spans="2:7" ht="32.25" customHeight="1" x14ac:dyDescent="0.2">
      <c r="B13" s="26">
        <f t="shared" ca="1" si="0"/>
        <v>42877</v>
      </c>
      <c r="C13" s="32">
        <v>45</v>
      </c>
      <c r="D13" s="32">
        <v>325</v>
      </c>
      <c r="E13" s="11" t="s">
        <v>38</v>
      </c>
    </row>
    <row r="14" spans="2:7" ht="32.25" customHeight="1" x14ac:dyDescent="0.2">
      <c r="B14" s="26">
        <f t="shared" ca="1" si="0"/>
        <v>42878</v>
      </c>
      <c r="C14" s="32">
        <v>40</v>
      </c>
      <c r="D14" s="32">
        <v>270</v>
      </c>
      <c r="E14" s="11" t="s">
        <v>41</v>
      </c>
    </row>
    <row r="15" spans="2:7" ht="32.25" customHeight="1" x14ac:dyDescent="0.2">
      <c r="B15" s="26">
        <f t="shared" ca="1" si="0"/>
        <v>42879</v>
      </c>
      <c r="C15" s="32">
        <v>20</v>
      </c>
      <c r="D15" s="32">
        <v>295</v>
      </c>
      <c r="E15" s="11" t="s">
        <v>38</v>
      </c>
    </row>
    <row r="16" spans="2:7" ht="32.25" customHeight="1" x14ac:dyDescent="0.2">
      <c r="B16" s="26">
        <f t="shared" ca="1" si="0"/>
        <v>42880</v>
      </c>
      <c r="C16" s="32">
        <v>45</v>
      </c>
      <c r="D16" s="32">
        <v>350</v>
      </c>
      <c r="E16" s="11" t="s">
        <v>41</v>
      </c>
    </row>
    <row r="17" spans="2:5" ht="32.25" customHeight="1" x14ac:dyDescent="0.2">
      <c r="B17" s="26">
        <f t="shared" ca="1" si="0"/>
        <v>42881</v>
      </c>
      <c r="C17" s="32">
        <v>35</v>
      </c>
      <c r="D17" s="32">
        <v>320</v>
      </c>
      <c r="E17" s="11" t="s">
        <v>41</v>
      </c>
    </row>
    <row r="18" spans="2:5" ht="32.25" customHeight="1" x14ac:dyDescent="0.2">
      <c r="B18" s="26">
        <f t="shared" ca="1" si="0"/>
        <v>42882</v>
      </c>
      <c r="C18" s="32">
        <v>40</v>
      </c>
      <c r="D18" s="32">
        <v>290</v>
      </c>
      <c r="E18" s="11" t="s">
        <v>41</v>
      </c>
    </row>
    <row r="19" spans="2:5" ht="32.25" customHeight="1" x14ac:dyDescent="0.2">
      <c r="B19" s="26">
        <f ca="1">B18+1</f>
        <v>42883</v>
      </c>
      <c r="C19" s="32">
        <v>25</v>
      </c>
      <c r="D19" s="32">
        <v>265</v>
      </c>
      <c r="E19" s="11" t="s">
        <v>38</v>
      </c>
    </row>
    <row r="20" spans="2:5" ht="32.25" customHeight="1" x14ac:dyDescent="0.2">
      <c r="B20" s="26">
        <f t="shared" ca="1" si="0"/>
        <v>42884</v>
      </c>
      <c r="C20" s="32">
        <v>20</v>
      </c>
      <c r="D20" s="32">
        <v>195</v>
      </c>
      <c r="E20" s="11" t="s">
        <v>41</v>
      </c>
    </row>
  </sheetData>
  <dataValidations count="9">
    <dataValidation allowBlank="1" showInputMessage="1" showErrorMessage="1" prompt="V tomto hárku sledujte cvičenie. Do tabuľky Cvičenie zadajte informácie o cvičení. V hárku Ciele v grafe Analýza cvičenia sa zobrazia informácie za posledné dva týždne" sqref="A1"/>
    <dataValidation allowBlank="1" showInputMessage="1" showErrorMessage="1" prompt="V tejto bunke je nadpis tohto hárka. Výberom bunky F1 prejdete na hárok Stravovanie a výberom bunky G1 prejdete na hárok Ciele" sqref="B1"/>
    <dataValidation allowBlank="1" showInputMessage="1" showErrorMessage="1" prompt="V tejto bunke je podnadpis tohto hárka. Do tabuľky uvedenej nižšie zadajte informácie o cvičení" sqref="B2"/>
    <dataValidation allowBlank="1" showInputMessage="1" showErrorMessage="1" prompt="Navigačné prepojenie na hárok Stravovanie" sqref="F1"/>
    <dataValidation allowBlank="1" showInputMessage="1" showErrorMessage="1" prompt="Navigačné prepojenie na hárok Ciele" sqref="G1"/>
    <dataValidation allowBlank="1" showInputMessage="1" showErrorMessage="1" prompt="Do tohto stĺpca pod týmto nadpisom zadajte dátum. Na vyhľadanie konkrétneho záznamu použite filtre nadpisov " sqref="B3"/>
    <dataValidation allowBlank="1" showInputMessage="1" showErrorMessage="1" prompt="Do tohto stĺpca pod týmto nadpisom zadajte trvanie v minútach" sqref="C3"/>
    <dataValidation allowBlank="1" showInputMessage="1" showErrorMessage="1" prompt="Do tohto stĺpca pod týmto nadpisom zadajte spálené kalórie" sqref="D3"/>
    <dataValidation allowBlank="1" showInputMessage="1" showErrorMessage="1" prompt="Do tohto stĺpca pod týmto nadpisom zadajte poznámky" sqref="E3"/>
  </dataValidations>
  <hyperlinks>
    <hyperlink ref="F1" location="DIET!A1" tooltip="Výberom zobrazíte hárok Stravovanie" display="Stravovanie"/>
    <hyperlink ref="G1" location="GOALS!A1" tooltip="Výberom zobrazíte hárok Ciele" display="Ciele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L54"/>
  <sheetViews>
    <sheetView showGridLines="0" workbookViewId="0"/>
  </sheetViews>
  <sheetFormatPr defaultRowHeight="14.25" x14ac:dyDescent="0.2"/>
  <cols>
    <col min="1" max="1" width="1.625" style="4" customWidth="1"/>
    <col min="2" max="2" width="29" style="4" customWidth="1"/>
    <col min="3" max="3" width="2.875" style="4" customWidth="1"/>
    <col min="4" max="4" width="8.625" style="4" customWidth="1"/>
    <col min="5" max="5" width="4.875" style="4" bestFit="1" customWidth="1"/>
    <col min="6" max="6" width="27.25" style="4" customWidth="1"/>
    <col min="7" max="7" width="21.5" style="4" customWidth="1"/>
    <col min="8" max="8" width="20.875" style="4" customWidth="1"/>
    <col min="9" max="9" width="12" style="4" customWidth="1"/>
    <col min="10" max="10" width="10.125" style="4" customWidth="1"/>
    <col min="11" max="16384" width="9" style="4"/>
  </cols>
  <sheetData>
    <row r="2" spans="2:10" ht="27" x14ac:dyDescent="0.5">
      <c r="B2" s="42" t="s">
        <v>42</v>
      </c>
      <c r="C2" s="42"/>
      <c r="D2" s="42"/>
      <c r="E2" s="42"/>
      <c r="F2" s="42"/>
      <c r="G2" s="42"/>
      <c r="H2" s="42"/>
      <c r="I2" s="42"/>
      <c r="J2" s="42"/>
    </row>
    <row r="4" spans="2:10" ht="15" x14ac:dyDescent="0.2">
      <c r="B4" s="9" t="s">
        <v>43</v>
      </c>
      <c r="C4" s="9">
        <f>ROW(Stravovanie[[#Headers],[DÁTUM]])+1</f>
        <v>4</v>
      </c>
      <c r="D4" s="5" t="s">
        <v>14</v>
      </c>
      <c r="E4" s="5" t="s">
        <v>47</v>
      </c>
      <c r="F4" s="5" t="s">
        <v>26</v>
      </c>
      <c r="G4" s="5" t="s">
        <v>25</v>
      </c>
      <c r="H4" s="5" t="s">
        <v>23</v>
      </c>
      <c r="I4" s="5" t="s">
        <v>22</v>
      </c>
      <c r="J4" s="5" t="s">
        <v>48</v>
      </c>
    </row>
    <row r="5" spans="2:10" x14ac:dyDescent="0.2">
      <c r="B5" s="9" t="s">
        <v>44</v>
      </c>
      <c r="C5" s="10">
        <f ca="1">MATCH(9.99E+307,Stravovanie[DÁTUM])+ZačiatokRiadkaStravovania-1</f>
        <v>19</v>
      </c>
      <c r="D5" s="6">
        <f ca="1">IFERROR(IF(INDEX(Stravovanie[],KoniecPoslednéhoStravovania-ZačiatokRiadkaStravovania-J5,1)&lt;&gt;"",INDEX(Stravovanie[],KoniecPoslednéhoStravovania-ZačiatokRiadkaStravovania-J5,1),""),"")</f>
        <v>42864</v>
      </c>
      <c r="E5" s="7" t="str">
        <f t="shared" ref="E5:E18" ca="1" si="0">UPPER(TEXT(D5,"DDD"))</f>
        <v>UT</v>
      </c>
      <c r="F5" s="7">
        <f ca="1">IFERROR((IF(INDEX(Stravovanie[],KoniecPoslednéhoStravovania-ZačiatokRiadkaStravovania-J5,1)&lt;&gt;"",INDEX(Stravovanie[],KoniecPoslednéhoStravovania-ZačiatokRiadkaStravovania-J5,7),NA())),NA())</f>
        <v>3.5</v>
      </c>
      <c r="G5" s="7">
        <f ca="1">IFERROR((IF(INDEX(Stravovanie[],KoniecPoslednéhoStravovania-ZačiatokRiadkaStravovania-J5,1)&lt;&gt;"",INDEX(Stravovanie[],KoniecPoslednéhoStravovania-ZačiatokRiadkaStravovania-J5,6),NA())),NA())</f>
        <v>18</v>
      </c>
      <c r="H5" s="7">
        <f ca="1">IFERROR((IF(INDEX(Stravovanie[],KoniecPoslednéhoStravovania-ZačiatokRiadkaStravovania-J5,1)&lt;&gt;"",INDEX(Stravovanie[],KoniecPoslednéhoStravovania-ZačiatokRiadkaStravovania-J5,5),NA())),NA())</f>
        <v>46</v>
      </c>
      <c r="I5" s="7">
        <f ca="1">IFERROR((IF(INDEX(Stravovanie[],KoniecPoslednéhoStravovania-ZačiatokRiadkaStravovania-J5,1)&lt;&gt;"",INDEX(Stravovanie[],KoniecPoslednéhoStravovania-ZačiatokRiadkaStravovania-J5,4),NA())),NA())</f>
        <v>283</v>
      </c>
      <c r="J5" s="7">
        <v>12</v>
      </c>
    </row>
    <row r="6" spans="2:10" x14ac:dyDescent="0.2">
      <c r="B6" s="3"/>
      <c r="C6" s="3"/>
      <c r="D6" s="6">
        <f ca="1">IFERROR(IF(INDEX(Stravovanie[],KoniecPoslednéhoStravovania-ZačiatokRiadkaStravovania-J6,1)&lt;&gt;"",INDEX(Stravovanie[],KoniecPoslednéhoStravovania-ZačiatokRiadkaStravovania-J6,1),""),"")</f>
        <v>42864</v>
      </c>
      <c r="E6" s="7" t="str">
        <f t="shared" ca="1" si="0"/>
        <v>UT</v>
      </c>
      <c r="F6" s="7">
        <f ca="1">IFERROR((IF(INDEX(Stravovanie[],KoniecPoslednéhoStravovania-ZačiatokRiadkaStravovania-J6,1)&lt;&gt;"",INDEX(Stravovanie[],KoniecPoslednéhoStravovania-ZačiatokRiadkaStravovania-J6,7),NA())),NA())</f>
        <v>25</v>
      </c>
      <c r="G6" s="7">
        <f ca="1">IFERROR((IF(INDEX(Stravovanie[],KoniecPoslednéhoStravovania-ZačiatokRiadkaStravovania-J6,1)&lt;&gt;"",INDEX(Stravovanie[],KoniecPoslednéhoStravovania-ZačiatokRiadkaStravovania-J6,6),NA())),NA())</f>
        <v>35</v>
      </c>
      <c r="H6" s="7">
        <f ca="1">IFERROR((IF(INDEX(Stravovanie[],KoniecPoslednéhoStravovania-ZačiatokRiadkaStravovania-J6,1)&lt;&gt;"",INDEX(Stravovanie[],KoniecPoslednéhoStravovania-ZačiatokRiadkaStravovania-J6,5),NA())),NA())</f>
        <v>42</v>
      </c>
      <c r="I6" s="7">
        <f ca="1">IFERROR((IF(INDEX(Stravovanie[],KoniecPoslednéhoStravovania-ZačiatokRiadkaStravovania-J6,1)&lt;&gt;"",INDEX(Stravovanie[],KoniecPoslednéhoStravovania-ZačiatokRiadkaStravovania-J6,4),NA())),NA())</f>
        <v>500</v>
      </c>
      <c r="J6" s="7">
        <v>11</v>
      </c>
    </row>
    <row r="7" spans="2:10" x14ac:dyDescent="0.2">
      <c r="B7" s="3"/>
      <c r="C7" s="3"/>
      <c r="D7" s="6">
        <f ca="1">IFERROR(IF(INDEX(Stravovanie[],KoniecPoslednéhoStravovania-ZačiatokRiadkaStravovania-J7,1)&lt;&gt;"",INDEX(Stravovanie[],KoniecPoslednéhoStravovania-ZačiatokRiadkaStravovania-J7,1),""),"")</f>
        <v>42865</v>
      </c>
      <c r="E7" s="7" t="str">
        <f t="shared" ca="1" si="0"/>
        <v>ST</v>
      </c>
      <c r="F7" s="7">
        <f ca="1">IFERROR((IF(INDEX(Stravovanie[],KoniecPoslednéhoStravovania-ZačiatokRiadkaStravovania-J7,1)&lt;&gt;"",INDEX(Stravovanie[],KoniecPoslednéhoStravovania-ZačiatokRiadkaStravovania-J7,7),NA())),NA())</f>
        <v>0</v>
      </c>
      <c r="G7" s="7">
        <f ca="1">IFERROR((IF(INDEX(Stravovanie[],KoniecPoslednéhoStravovania-ZačiatokRiadkaStravovania-J7,1)&lt;&gt;"",INDEX(Stravovanie[],KoniecPoslednéhoStravovania-ZačiatokRiadkaStravovania-J7,6),NA())),NA())</f>
        <v>0</v>
      </c>
      <c r="H7" s="7">
        <f ca="1">IFERROR((IF(INDEX(Stravovanie[],KoniecPoslednéhoStravovania-ZačiatokRiadkaStravovania-J7,1)&lt;&gt;"",INDEX(Stravovanie[],KoniecPoslednéhoStravovania-ZačiatokRiadkaStravovania-J7,5),NA())),NA())</f>
        <v>0</v>
      </c>
      <c r="I7" s="7">
        <f ca="1">IFERROR((IF(INDEX(Stravovanie[],KoniecPoslednéhoStravovania-ZačiatokRiadkaStravovania-J7,1)&lt;&gt;"",INDEX(Stravovanie[],KoniecPoslednéhoStravovania-ZačiatokRiadkaStravovania-J7,4),NA())),NA())</f>
        <v>1</v>
      </c>
      <c r="J7" s="7">
        <v>10</v>
      </c>
    </row>
    <row r="8" spans="2:10" x14ac:dyDescent="0.2">
      <c r="B8" s="3"/>
      <c r="C8" s="3"/>
      <c r="D8" s="6">
        <f ca="1">IFERROR(IF(INDEX(Stravovanie[],KoniecPoslednéhoStravovania-ZačiatokRiadkaStravovania-J8,1)&lt;&gt;"",INDEX(Stravovanie[],KoniecPoslednéhoStravovania-ZačiatokRiadkaStravovania-J8,1),""),"")</f>
        <v>42865</v>
      </c>
      <c r="E8" s="7" t="str">
        <f t="shared" ca="1" si="0"/>
        <v>ST</v>
      </c>
      <c r="F8" s="7">
        <f ca="1">IFERROR((IF(INDEX(Stravovanie[],KoniecPoslednéhoStravovania-ZačiatokRiadkaStravovania-J8,1)&lt;&gt;"",INDEX(Stravovanie[],KoniecPoslednéhoStravovania-ZačiatokRiadkaStravovania-J8,7),NA())),NA())</f>
        <v>10</v>
      </c>
      <c r="G8" s="7">
        <f ca="1">IFERROR((IF(INDEX(Stravovanie[],KoniecPoslednéhoStravovania-ZačiatokRiadkaStravovania-J8,1)&lt;&gt;"",INDEX(Stravovanie[],KoniecPoslednéhoStravovania-ZačiatokRiadkaStravovania-J8,6),NA())),NA())</f>
        <v>2</v>
      </c>
      <c r="H8" s="7">
        <f ca="1">IFERROR((IF(INDEX(Stravovanie[],KoniecPoslednéhoStravovania-ZačiatokRiadkaStravovania-J8,1)&lt;&gt;"",INDEX(Stravovanie[],KoniecPoslednéhoStravovania-ZačiatokRiadkaStravovania-J8,5),NA())),NA())</f>
        <v>10</v>
      </c>
      <c r="I8" s="7">
        <f ca="1">IFERROR((IF(INDEX(Stravovanie[],KoniecPoslednéhoStravovania-ZačiatokRiadkaStravovania-J8,1)&lt;&gt;"",INDEX(Stravovanie[],KoniecPoslednéhoStravovania-ZačiatokRiadkaStravovania-J8,4),NA())),NA())</f>
        <v>10</v>
      </c>
      <c r="J8" s="7">
        <v>9</v>
      </c>
    </row>
    <row r="9" spans="2:10" x14ac:dyDescent="0.2">
      <c r="B9" s="3"/>
      <c r="C9" s="3"/>
      <c r="D9" s="6">
        <f ca="1">IFERROR(IF(INDEX(Stravovanie[],KoniecPoslednéhoStravovania-ZačiatokRiadkaStravovania-J9,1)&lt;&gt;"",INDEX(Stravovanie[],KoniecPoslednéhoStravovania-ZačiatokRiadkaStravovania-J9,1),""),"")</f>
        <v>42865</v>
      </c>
      <c r="E9" s="7" t="str">
        <f t="shared" ca="1" si="0"/>
        <v>ST</v>
      </c>
      <c r="F9" s="7">
        <f ca="1">IFERROR((IF(INDEX(Stravovanie[],KoniecPoslednéhoStravovania-ZačiatokRiadkaStravovania-J9,1)&lt;&gt;"",INDEX(Stravovanie[],KoniecPoslednéhoStravovania-ZačiatokRiadkaStravovania-J9,7),NA())),NA())</f>
        <v>8</v>
      </c>
      <c r="G9" s="7">
        <f ca="1">IFERROR((IF(INDEX(Stravovanie[],KoniecPoslednéhoStravovania-ZačiatokRiadkaStravovania-J9,1)&lt;&gt;"",INDEX(Stravovanie[],KoniecPoslednéhoStravovania-ZačiatokRiadkaStravovania-J9,6),NA())),NA())</f>
        <v>3</v>
      </c>
      <c r="H9" s="7">
        <f ca="1">IFERROR((IF(INDEX(Stravovanie[],KoniecPoslednéhoStravovania-ZačiatokRiadkaStravovania-J9,1)&lt;&gt;"",INDEX(Stravovanie[],KoniecPoslednéhoStravovania-ZačiatokRiadkaStravovania-J9,5),NA())),NA())</f>
        <v>26</v>
      </c>
      <c r="I9" s="7">
        <f ca="1">IFERROR((IF(INDEX(Stravovanie[],KoniecPoslednéhoStravovania-ZačiatokRiadkaStravovania-J9,1)&lt;&gt;"",INDEX(Stravovanie[],KoniecPoslednéhoStravovania-ZačiatokRiadkaStravovania-J9,4),NA())),NA())</f>
        <v>189</v>
      </c>
      <c r="J9" s="7">
        <v>8</v>
      </c>
    </row>
    <row r="10" spans="2:10" x14ac:dyDescent="0.2">
      <c r="B10" s="3"/>
      <c r="C10" s="3"/>
      <c r="D10" s="6">
        <f ca="1">IFERROR(IF(INDEX(Stravovanie[],KoniecPoslednéhoStravovania-ZačiatokRiadkaStravovania-J10,1)&lt;&gt;"",INDEX(Stravovanie[],KoniecPoslednéhoStravovania-ZačiatokRiadkaStravovania-J10,1),""),"")</f>
        <v>42865</v>
      </c>
      <c r="E10" s="7" t="str">
        <f t="shared" ca="1" si="0"/>
        <v>ST</v>
      </c>
      <c r="F10" s="7">
        <f ca="1">IFERROR((IF(INDEX(Stravovanie[],KoniecPoslednéhoStravovania-ZačiatokRiadkaStravovania-J10,1)&lt;&gt;"",INDEX(Stravovanie[],KoniecPoslednéhoStravovania-ZačiatokRiadkaStravovania-J10,7),NA())),NA())</f>
        <v>21</v>
      </c>
      <c r="G10" s="7">
        <f ca="1">IFERROR((IF(INDEX(Stravovanie[],KoniecPoslednéhoStravovania-ZačiatokRiadkaStravovania-J10,1)&lt;&gt;"",INDEX(Stravovanie[],KoniecPoslednéhoStravovania-ZačiatokRiadkaStravovania-J10,6),NA())),NA())</f>
        <v>13.5</v>
      </c>
      <c r="H10" s="7">
        <f ca="1">IFERROR((IF(INDEX(Stravovanie[],KoniecPoslednéhoStravovania-ZačiatokRiadkaStravovania-J10,1)&lt;&gt;"",INDEX(Stravovanie[],KoniecPoslednéhoStravovania-ZačiatokRiadkaStravovania-J10,5),NA())),NA())</f>
        <v>62</v>
      </c>
      <c r="I10" s="7">
        <f ca="1">IFERROR((IF(INDEX(Stravovanie[],KoniecPoslednéhoStravovania-ZačiatokRiadkaStravovania-J10,1)&lt;&gt;"",INDEX(Stravovanie[],KoniecPoslednéhoStravovania-ZačiatokRiadkaStravovania-J10,4),NA())),NA())</f>
        <v>477</v>
      </c>
      <c r="J10" s="7">
        <v>7</v>
      </c>
    </row>
    <row r="11" spans="2:10" x14ac:dyDescent="0.2">
      <c r="B11" s="3"/>
      <c r="C11" s="3"/>
      <c r="D11" s="6">
        <f ca="1">IFERROR(IF(INDEX(Stravovanie[],KoniecPoslednéhoStravovania-ZačiatokRiadkaStravovania-J11,1)&lt;&gt;"",INDEX(Stravovanie[],KoniecPoslednéhoStravovania-ZačiatokRiadkaStravovania-J11,1),""),"")</f>
        <v>42866</v>
      </c>
      <c r="E11" s="7" t="str">
        <f t="shared" ca="1" si="0"/>
        <v>ŠT</v>
      </c>
      <c r="F11" s="7">
        <f ca="1">IFERROR((IF(INDEX(Stravovanie[],KoniecPoslednéhoStravovania-ZačiatokRiadkaStravovania-J11,1)&lt;&gt;"",INDEX(Stravovanie[],KoniecPoslednéhoStravovania-ZačiatokRiadkaStravovania-J11,7),NA())),NA())</f>
        <v>0</v>
      </c>
      <c r="G11" s="7">
        <f ca="1">IFERROR((IF(INDEX(Stravovanie[],KoniecPoslednéhoStravovania-ZačiatokRiadkaStravovania-J11,1)&lt;&gt;"",INDEX(Stravovanie[],KoniecPoslednéhoStravovania-ZačiatokRiadkaStravovania-J11,6),NA())),NA())</f>
        <v>0</v>
      </c>
      <c r="H11" s="7">
        <f ca="1">IFERROR((IF(INDEX(Stravovanie[],KoniecPoslednéhoStravovania-ZačiatokRiadkaStravovania-J11,1)&lt;&gt;"",INDEX(Stravovanie[],KoniecPoslednéhoStravovania-ZačiatokRiadkaStravovania-J11,5),NA())),NA())</f>
        <v>0</v>
      </c>
      <c r="I11" s="7">
        <f ca="1">IFERROR((IF(INDEX(Stravovanie[],KoniecPoslednéhoStravovania-ZačiatokRiadkaStravovania-J11,1)&lt;&gt;"",INDEX(Stravovanie[],KoniecPoslednéhoStravovania-ZačiatokRiadkaStravovania-J11,4),NA())),NA())</f>
        <v>1</v>
      </c>
      <c r="J11" s="7">
        <v>6</v>
      </c>
    </row>
    <row r="12" spans="2:10" x14ac:dyDescent="0.2">
      <c r="B12" s="3"/>
      <c r="C12" s="3"/>
      <c r="D12" s="6">
        <f ca="1">IFERROR(IF(INDEX(Stravovanie[],KoniecPoslednéhoStravovania-ZačiatokRiadkaStravovania-J12,1)&lt;&gt;"",INDEX(Stravovanie[],KoniecPoslednéhoStravovania-ZačiatokRiadkaStravovania-J12,1),""),"")</f>
        <v>42866</v>
      </c>
      <c r="E12" s="7" t="str">
        <f t="shared" ca="1" si="0"/>
        <v>ŠT</v>
      </c>
      <c r="F12" s="7">
        <f ca="1">IFERROR((IF(INDEX(Stravovanie[],KoniecPoslednéhoStravovania-ZačiatokRiadkaStravovania-J12,1)&lt;&gt;"",INDEX(Stravovanie[],KoniecPoslednéhoStravovania-ZačiatokRiadkaStravovania-J12,7),NA())),NA())</f>
        <v>1.5</v>
      </c>
      <c r="G12" s="7">
        <f ca="1">IFERROR((IF(INDEX(Stravovanie[],KoniecPoslednéhoStravovania-ZačiatokRiadkaStravovania-J12,1)&lt;&gt;"",INDEX(Stravovanie[],KoniecPoslednéhoStravovania-ZačiatokRiadkaStravovania-J12,6),NA())),NA())</f>
        <v>10</v>
      </c>
      <c r="H12" s="7">
        <f ca="1">IFERROR((IF(INDEX(Stravovanie[],KoniecPoslednéhoStravovania-ZačiatokRiadkaStravovania-J12,1)&lt;&gt;"",INDEX(Stravovanie[],KoniecPoslednéhoStravovania-ZačiatokRiadkaStravovania-J12,5),NA())),NA())</f>
        <v>48</v>
      </c>
      <c r="I12" s="7">
        <f ca="1">IFERROR((IF(INDEX(Stravovanie[],KoniecPoslednéhoStravovania-ZačiatokRiadkaStravovania-J12,1)&lt;&gt;"",INDEX(Stravovanie[],KoniecPoslednéhoStravovania-ZačiatokRiadkaStravovania-J12,4),NA())),NA())</f>
        <v>245</v>
      </c>
      <c r="J12" s="7">
        <v>5</v>
      </c>
    </row>
    <row r="13" spans="2:10" x14ac:dyDescent="0.2">
      <c r="B13" s="3"/>
      <c r="C13" s="3"/>
      <c r="D13" s="6">
        <f ca="1">IFERROR(IF(INDEX(Stravovanie[],KoniecPoslednéhoStravovania-ZačiatokRiadkaStravovania-J13,1)&lt;&gt;"",INDEX(Stravovanie[],KoniecPoslednéhoStravovania-ZačiatokRiadkaStravovania-J13,1),""),"")</f>
        <v>42866</v>
      </c>
      <c r="E13" s="7" t="str">
        <f t="shared" ca="1" si="0"/>
        <v>ŠT</v>
      </c>
      <c r="F13" s="7">
        <f ca="1">IFERROR((IF(INDEX(Stravovanie[],KoniecPoslednéhoStravovania-ZačiatokRiadkaStravovania-J13,1)&lt;&gt;"",INDEX(Stravovanie[],KoniecPoslednéhoStravovania-ZačiatokRiadkaStravovania-J13,7),NA())),NA())</f>
        <v>5</v>
      </c>
      <c r="G13" s="7">
        <f ca="1">IFERROR((IF(INDEX(Stravovanie[],KoniecPoslednéhoStravovania-ZačiatokRiadkaStravovania-J13,1)&lt;&gt;"",INDEX(Stravovanie[],KoniecPoslednéhoStravovania-ZačiatokRiadkaStravovania-J13,6),NA())),NA())</f>
        <v>43</v>
      </c>
      <c r="H13" s="7">
        <f ca="1">IFERROR((IF(INDEX(Stravovanie[],KoniecPoslednéhoStravovania-ZačiatokRiadkaStravovania-J13,1)&lt;&gt;"",INDEX(Stravovanie[],KoniecPoslednéhoStravovania-ZačiatokRiadkaStravovania-J13,5),NA())),NA())</f>
        <v>11</v>
      </c>
      <c r="I13" s="7">
        <f ca="1">IFERROR((IF(INDEX(Stravovanie[],KoniecPoslednéhoStravovania-ZačiatokRiadkaStravovania-J13,1)&lt;&gt;"",INDEX(Stravovanie[],KoniecPoslednéhoStravovania-ZačiatokRiadkaStravovania-J13,4),NA())),NA())</f>
        <v>247</v>
      </c>
      <c r="J13" s="7">
        <v>4</v>
      </c>
    </row>
    <row r="14" spans="2:10" x14ac:dyDescent="0.2">
      <c r="B14" s="3"/>
      <c r="C14" s="3"/>
      <c r="D14" s="6">
        <f ca="1">IFERROR(IF(INDEX(Stravovanie[],KoniecPoslednéhoStravovania-ZačiatokRiadkaStravovania-J14,1)&lt;&gt;"",INDEX(Stravovanie[],KoniecPoslednéhoStravovania-ZačiatokRiadkaStravovania-J14,1),""),"")</f>
        <v>42866</v>
      </c>
      <c r="E14" s="7" t="str">
        <f t="shared" ca="1" si="0"/>
        <v>ŠT</v>
      </c>
      <c r="F14" s="7">
        <f ca="1">IFERROR((IF(INDEX(Stravovanie[],KoniecPoslednéhoStravovania-ZačiatokRiadkaStravovania-J14,1)&lt;&gt;"",INDEX(Stravovanie[],KoniecPoslednéhoStravovania-ZačiatokRiadkaStravovania-J14,7),NA())),NA())</f>
        <v>22</v>
      </c>
      <c r="G14" s="7">
        <f ca="1">IFERROR((IF(INDEX(Stravovanie[],KoniecPoslednéhoStravovania-ZačiatokRiadkaStravovania-J14,1)&lt;&gt;"",INDEX(Stravovanie[],KoniecPoslednéhoStravovania-ZačiatokRiadkaStravovania-J14,6),NA())),NA())</f>
        <v>32</v>
      </c>
      <c r="H14" s="7">
        <f ca="1">IFERROR((IF(INDEX(Stravovanie[],KoniecPoslednéhoStravovania-ZačiatokRiadkaStravovania-J14,1)&lt;&gt;"",INDEX(Stravovanie[],KoniecPoslednéhoStravovania-ZačiatokRiadkaStravovania-J14,5),NA())),NA())</f>
        <v>64</v>
      </c>
      <c r="I14" s="7">
        <f ca="1">IFERROR((IF(INDEX(Stravovanie[],KoniecPoslednéhoStravovania-ZačiatokRiadkaStravovania-J14,1)&lt;&gt;"",INDEX(Stravovanie[],KoniecPoslednéhoStravovania-ZačiatokRiadkaStravovania-J14,4),NA())),NA())</f>
        <v>456</v>
      </c>
      <c r="J14" s="7">
        <v>3</v>
      </c>
    </row>
    <row r="15" spans="2:10" x14ac:dyDescent="0.2">
      <c r="B15" s="3"/>
      <c r="C15" s="3"/>
      <c r="D15" s="6">
        <f ca="1">IFERROR(IF(INDEX(Stravovanie[],KoniecPoslednéhoStravovania-ZačiatokRiadkaStravovania-J15,1)&lt;&gt;"",INDEX(Stravovanie[],KoniecPoslednéhoStravovania-ZačiatokRiadkaStravovania-J15,1),""),"")</f>
        <v>42867</v>
      </c>
      <c r="E15" s="7" t="str">
        <f t="shared" ca="1" si="0"/>
        <v>PI</v>
      </c>
      <c r="F15" s="7">
        <f ca="1">IFERROR((IF(INDEX(Stravovanie[],KoniecPoslednéhoStravovania-ZačiatokRiadkaStravovania-J15,1)&lt;&gt;"",INDEX(Stravovanie[],KoniecPoslednéhoStravovania-ZačiatokRiadkaStravovania-J15,7),NA())),NA())</f>
        <v>10</v>
      </c>
      <c r="G15" s="7">
        <f ca="1">IFERROR((IF(INDEX(Stravovanie[],KoniecPoslednéhoStravovania-ZačiatokRiadkaStravovania-J15,1)&lt;&gt;"",INDEX(Stravovanie[],KoniecPoslednéhoStravovania-ZačiatokRiadkaStravovania-J15,6),NA())),NA())</f>
        <v>2</v>
      </c>
      <c r="H15" s="7">
        <f ca="1">IFERROR((IF(INDEX(Stravovanie[],KoniecPoslednéhoStravovania-ZačiatokRiadkaStravovania-J15,1)&lt;&gt;"",INDEX(Stravovanie[],KoniecPoslednéhoStravovania-ZačiatokRiadkaStravovania-J15,5),NA())),NA())</f>
        <v>10</v>
      </c>
      <c r="I15" s="7">
        <f ca="1">IFERROR((IF(INDEX(Stravovanie[],KoniecPoslednéhoStravovania-ZačiatokRiadkaStravovania-J15,1)&lt;&gt;"",INDEX(Stravovanie[],KoniecPoslednéhoStravovania-ZačiatokRiadkaStravovania-J15,4),NA())),NA())</f>
        <v>10</v>
      </c>
      <c r="J15" s="7">
        <v>2</v>
      </c>
    </row>
    <row r="16" spans="2:10" x14ac:dyDescent="0.2">
      <c r="B16" s="3"/>
      <c r="C16" s="3"/>
      <c r="D16" s="6">
        <f ca="1">IFERROR(IF(INDEX(Stravovanie[],KoniecPoslednéhoStravovania-ZačiatokRiadkaStravovania-J16,1)&lt;&gt;"",INDEX(Stravovanie[],KoniecPoslednéhoStravovania-ZačiatokRiadkaStravovania-J16,1),""),"")</f>
        <v>42867</v>
      </c>
      <c r="E16" s="7" t="str">
        <f t="shared" ca="1" si="0"/>
        <v>PI</v>
      </c>
      <c r="F16" s="7">
        <f ca="1">IFERROR((IF(INDEX(Stravovanie[],KoniecPoslednéhoStravovania-ZačiatokRiadkaStravovania-J16,1)&lt;&gt;"",INDEX(Stravovanie[],KoniecPoslednéhoStravovania-ZačiatokRiadkaStravovania-J16,7),NA())),NA())</f>
        <v>5.51</v>
      </c>
      <c r="G16" s="7">
        <f ca="1">IFERROR((IF(INDEX(Stravovanie[],KoniecPoslednéhoStravovania-ZačiatokRiadkaStravovania-J16,1)&lt;&gt;"",INDEX(Stravovanie[],KoniecPoslednéhoStravovania-ZačiatokRiadkaStravovania-J16,6),NA())),NA())</f>
        <v>8.81</v>
      </c>
      <c r="H16" s="7">
        <f ca="1">IFERROR((IF(INDEX(Stravovanie[],KoniecPoslednéhoStravovania-ZačiatokRiadkaStravovania-J16,1)&lt;&gt;"",INDEX(Stravovanie[],KoniecPoslednéhoStravovania-ZačiatokRiadkaStravovania-J16,5),NA())),NA())</f>
        <v>12.36</v>
      </c>
      <c r="I16" s="7">
        <f ca="1">IFERROR((IF(INDEX(Stravovanie[],KoniecPoslednéhoStravovania-ZačiatokRiadkaStravovania-J16,1)&lt;&gt;"",INDEX(Stravovanie[],KoniecPoslednéhoStravovania-ZačiatokRiadkaStravovania-J16,4),NA())),NA())</f>
        <v>135</v>
      </c>
      <c r="J16" s="7">
        <v>1</v>
      </c>
    </row>
    <row r="17" spans="2:12" x14ac:dyDescent="0.2">
      <c r="B17" s="3"/>
      <c r="C17" s="3"/>
      <c r="D17" s="6">
        <f ca="1">IFERROR(IF(INDEX(Stravovanie[],KoniecPoslednéhoStravovania-ZačiatokRiadkaStravovania-J17,1)&lt;&gt;"",INDEX(Stravovanie[],KoniecPoslednéhoStravovania-ZačiatokRiadkaStravovania-J17,1),""),"")</f>
        <v>42867</v>
      </c>
      <c r="E17" s="7" t="str">
        <f t="shared" ca="1" si="0"/>
        <v>PI</v>
      </c>
      <c r="F17" s="7">
        <f ca="1">IFERROR((IF(INDEX(Stravovanie[],KoniecPoslednéhoStravovania-ZačiatokRiadkaStravovania-J17,1)&lt;&gt;"",INDEX(Stravovanie[],KoniecPoslednéhoStravovania-ZačiatokRiadkaStravovania-J17,7),NA())),NA())</f>
        <v>15</v>
      </c>
      <c r="G17" s="7">
        <f ca="1">IFERROR((IF(INDEX(Stravovanie[],KoniecPoslednéhoStravovania-ZačiatokRiadkaStravovania-J17,1)&lt;&gt;"",INDEX(Stravovanie[],KoniecPoslednéhoStravovania-ZačiatokRiadkaStravovania-J17,6),NA())),NA())</f>
        <v>5.43</v>
      </c>
      <c r="H17" s="7">
        <f ca="1">IFERROR((IF(INDEX(Stravovanie[],KoniecPoslednéhoStravovania-ZačiatokRiadkaStravovania-J17,1)&lt;&gt;"",INDEX(Stravovanie[],KoniecPoslednéhoStravovania-ZačiatokRiadkaStravovania-J17,5),NA())),NA())</f>
        <v>7</v>
      </c>
      <c r="I17" s="7">
        <f ca="1">IFERROR((IF(INDEX(Stravovanie[],KoniecPoslednéhoStravovania-ZačiatokRiadkaStravovania-J17,1)&lt;&gt;"",INDEX(Stravovanie[],KoniecPoslednéhoStravovania-ZačiatokRiadkaStravovania-J17,4),NA())),NA())</f>
        <v>184</v>
      </c>
      <c r="J17" s="7">
        <v>0</v>
      </c>
    </row>
    <row r="18" spans="2:12" x14ac:dyDescent="0.2">
      <c r="B18" s="3"/>
      <c r="C18" s="3"/>
      <c r="D18" s="6">
        <f ca="1">IFERROR(IF(INDEX(Stravovanie[],KoniecPoslednéhoStravovania-ZačiatokRiadkaStravovania-J18,1)&lt;&gt;"",INDEX(Stravovanie[],KoniecPoslednéhoStravovania-ZačiatokRiadkaStravovania-J18,1),""),"")</f>
        <v>42869</v>
      </c>
      <c r="E18" s="7" t="str">
        <f t="shared" ca="1" si="0"/>
        <v>NE</v>
      </c>
      <c r="F18" s="7">
        <f ca="1">IFERROR((IF(INDEX(Stravovanie[],KoniecPoslednéhoStravovania-ZačiatokRiadkaStravovania-J18,1)&lt;&gt;"",INDEX(Stravovanie[],KoniecPoslednéhoStravovania-ZačiatokRiadkaStravovania-J18,7),NA())),NA())</f>
        <v>21</v>
      </c>
      <c r="G18" s="7">
        <f ca="1">IFERROR((IF(INDEX(Stravovanie[],KoniecPoslednéhoStravovania-ZačiatokRiadkaStravovania-J18,1)&lt;&gt;"",INDEX(Stravovanie[],KoniecPoslednéhoStravovania-ZačiatokRiadkaStravovania-J18,6),NA())),NA())</f>
        <v>13.5</v>
      </c>
      <c r="H18" s="7">
        <f ca="1">IFERROR((IF(INDEX(Stravovanie[],KoniecPoslednéhoStravovania-ZačiatokRiadkaStravovania-J18,1)&lt;&gt;"",INDEX(Stravovanie[],KoniecPoslednéhoStravovania-ZačiatokRiadkaStravovania-J18,5),NA())),NA())</f>
        <v>62</v>
      </c>
      <c r="I18" s="7">
        <f ca="1">IFERROR((IF(INDEX(Stravovanie[],KoniecPoslednéhoStravovania-ZačiatokRiadkaStravovania-J18,1)&lt;&gt;"",INDEX(Stravovanie[],KoniecPoslednéhoStravovania-ZačiatokRiadkaStravovania-J18,4),NA())),NA())</f>
        <v>477</v>
      </c>
      <c r="J18" s="7">
        <v>-1</v>
      </c>
    </row>
    <row r="20" spans="2:12" ht="27" x14ac:dyDescent="0.5">
      <c r="B20" s="42" t="s">
        <v>45</v>
      </c>
      <c r="C20" s="42"/>
      <c r="D20" s="42"/>
      <c r="E20" s="42"/>
      <c r="F20" s="42"/>
      <c r="G20" s="42"/>
      <c r="H20" s="42"/>
      <c r="I20" s="42"/>
      <c r="J20" s="42"/>
    </row>
    <row r="22" spans="2:12" ht="15" x14ac:dyDescent="0.2">
      <c r="B22" s="9" t="s">
        <v>43</v>
      </c>
      <c r="C22" s="9">
        <f>ROW(Cvičenie[[#Headers],[DÁTUM]])+1</f>
        <v>4</v>
      </c>
      <c r="D22" s="5" t="s">
        <v>14</v>
      </c>
      <c r="E22" s="5" t="s">
        <v>47</v>
      </c>
      <c r="F22" s="5" t="s">
        <v>36</v>
      </c>
      <c r="G22" s="5" t="s">
        <v>37</v>
      </c>
      <c r="H22" s="5" t="s">
        <v>48</v>
      </c>
      <c r="L22" s="13"/>
    </row>
    <row r="23" spans="2:12" x14ac:dyDescent="0.2">
      <c r="B23" s="9" t="s">
        <v>46</v>
      </c>
      <c r="C23" s="10">
        <f ca="1">MATCH(9.99E+307,Cvičenie[DÁTUM])+ZačiatokRiadkaCvičenia-1</f>
        <v>20</v>
      </c>
      <c r="D23" s="8">
        <f ca="1">IFERROR(IF(INDEX(Cvičenie[],KoniecPoslednéhoCvičenia-ZačiatokRiadkaCvičenia-H23,1)&lt;&gt;"",INDEX(Cvičenie[],KoniecPoslednéhoCvičenia-ZačiatokRiadkaCvičenia-H23,1)),"")</f>
        <v>42884</v>
      </c>
      <c r="E23" s="7" t="str">
        <f t="shared" ref="E23:E36" ca="1" si="1">UPPER(TEXT(D23,"DDD"))</f>
        <v>PO</v>
      </c>
      <c r="F23" s="22">
        <f ca="1">IFERROR((IF(INDEX(Cvičenie[],KoniecPoslednéhoCvičenia-ZačiatokRiadkaCvičenia-H23,1)&lt;&gt;"",INDEX(Cvičenie[],KoniecPoslednéhoCvičenia-ZačiatokRiadkaCvičenia-H23,2),0)),0)</f>
        <v>20</v>
      </c>
      <c r="G23" s="22">
        <f ca="1">IFERROR((IF(INDEX(Cvičenie[],KoniecPoslednéhoCvičenia-ZačiatokRiadkaCvičenia-H23,2)&lt;&gt;"",INDEX(Cvičenie[],KoniecPoslednéhoCvičenia-ZačiatokRiadkaCvičenia-H23,3),0)),0)</f>
        <v>195</v>
      </c>
      <c r="H23" s="7">
        <v>-1</v>
      </c>
      <c r="L23" s="13"/>
    </row>
    <row r="24" spans="2:12" x14ac:dyDescent="0.2">
      <c r="B24" s="3"/>
      <c r="C24" s="3"/>
      <c r="D24" s="8">
        <f ca="1">IFERROR(IF(INDEX(Cvičenie[],KoniecPoslednéhoCvičenia-ZačiatokRiadkaCvičenia-H24,1)&lt;&gt;"",INDEX(Cvičenie[],KoniecPoslednéhoCvičenia-ZačiatokRiadkaCvičenia-H24,1)),"")</f>
        <v>42883</v>
      </c>
      <c r="E24" s="7" t="str">
        <f t="shared" ca="1" si="1"/>
        <v>NE</v>
      </c>
      <c r="F24" s="22">
        <f ca="1">IFERROR((IF(INDEX(Cvičenie[],KoniecPoslednéhoCvičenia-ZačiatokRiadkaCvičenia-H24,1)&lt;&gt;"",INDEX(Cvičenie[],KoniecPoslednéhoCvičenia-ZačiatokRiadkaCvičenia-H24,2),0)),0)</f>
        <v>25</v>
      </c>
      <c r="G24" s="22">
        <f ca="1">IFERROR((IF(INDEX(Cvičenie[],KoniecPoslednéhoCvičenia-ZačiatokRiadkaCvičenia-H24,2)&lt;&gt;"",INDEX(Cvičenie[],KoniecPoslednéhoCvičenia-ZačiatokRiadkaCvičenia-H24,3),0)),0)</f>
        <v>265</v>
      </c>
      <c r="H24" s="7">
        <v>0</v>
      </c>
    </row>
    <row r="25" spans="2:12" x14ac:dyDescent="0.2">
      <c r="B25" s="3"/>
      <c r="C25" s="3"/>
      <c r="D25" s="8">
        <f ca="1">IFERROR(IF(INDEX(Cvičenie[],KoniecPoslednéhoCvičenia-ZačiatokRiadkaCvičenia-H25,1)&lt;&gt;"",INDEX(Cvičenie[],KoniecPoslednéhoCvičenia-ZačiatokRiadkaCvičenia-H25,1)),"")</f>
        <v>42882</v>
      </c>
      <c r="E25" s="7" t="str">
        <f t="shared" ca="1" si="1"/>
        <v>SO</v>
      </c>
      <c r="F25" s="22">
        <f ca="1">IFERROR((IF(INDEX(Cvičenie[],KoniecPoslednéhoCvičenia-ZačiatokRiadkaCvičenia-H25,1)&lt;&gt;"",INDEX(Cvičenie[],KoniecPoslednéhoCvičenia-ZačiatokRiadkaCvičenia-H25,2),0)),0)</f>
        <v>40</v>
      </c>
      <c r="G25" s="22">
        <f ca="1">IFERROR((IF(INDEX(Cvičenie[],KoniecPoslednéhoCvičenia-ZačiatokRiadkaCvičenia-H25,2)&lt;&gt;"",INDEX(Cvičenie[],KoniecPoslednéhoCvičenia-ZačiatokRiadkaCvičenia-H25,3),0)),0)</f>
        <v>290</v>
      </c>
      <c r="H25" s="7">
        <v>1</v>
      </c>
    </row>
    <row r="26" spans="2:12" x14ac:dyDescent="0.2">
      <c r="B26" s="3"/>
      <c r="C26" s="3"/>
      <c r="D26" s="8">
        <f ca="1">IFERROR(IF(INDEX(Cvičenie[],KoniecPoslednéhoCvičenia-ZačiatokRiadkaCvičenia-H26,1)&lt;&gt;"",INDEX(Cvičenie[],KoniecPoslednéhoCvičenia-ZačiatokRiadkaCvičenia-H26,1)),"")</f>
        <v>42881</v>
      </c>
      <c r="E26" s="7" t="str">
        <f t="shared" ca="1" si="1"/>
        <v>PI</v>
      </c>
      <c r="F26" s="22">
        <f ca="1">IFERROR((IF(INDEX(Cvičenie[],KoniecPoslednéhoCvičenia-ZačiatokRiadkaCvičenia-H26,1)&lt;&gt;"",INDEX(Cvičenie[],KoniecPoslednéhoCvičenia-ZačiatokRiadkaCvičenia-H26,2),0)),0)</f>
        <v>35</v>
      </c>
      <c r="G26" s="22">
        <f ca="1">IFERROR((IF(INDEX(Cvičenie[],KoniecPoslednéhoCvičenia-ZačiatokRiadkaCvičenia-H26,2)&lt;&gt;"",INDEX(Cvičenie[],KoniecPoslednéhoCvičenia-ZačiatokRiadkaCvičenia-H26,3),0)),0)</f>
        <v>320</v>
      </c>
      <c r="H26" s="7">
        <v>2</v>
      </c>
    </row>
    <row r="27" spans="2:12" x14ac:dyDescent="0.2">
      <c r="B27" s="3"/>
      <c r="C27" s="3"/>
      <c r="D27" s="8">
        <f ca="1">IFERROR(IF(INDEX(Cvičenie[],KoniecPoslednéhoCvičenia-ZačiatokRiadkaCvičenia-H27,1)&lt;&gt;"",INDEX(Cvičenie[],KoniecPoslednéhoCvičenia-ZačiatokRiadkaCvičenia-H27,1)),"")</f>
        <v>42880</v>
      </c>
      <c r="E27" s="7" t="str">
        <f t="shared" ca="1" si="1"/>
        <v>ŠT</v>
      </c>
      <c r="F27" s="22">
        <f ca="1">IFERROR((IF(INDEX(Cvičenie[],KoniecPoslednéhoCvičenia-ZačiatokRiadkaCvičenia-H27,1)&lt;&gt;"",INDEX(Cvičenie[],KoniecPoslednéhoCvičenia-ZačiatokRiadkaCvičenia-H27,2),0)),0)</f>
        <v>45</v>
      </c>
      <c r="G27" s="22">
        <f ca="1">IFERROR((IF(INDEX(Cvičenie[],KoniecPoslednéhoCvičenia-ZačiatokRiadkaCvičenia-H27,2)&lt;&gt;"",INDEX(Cvičenie[],KoniecPoslednéhoCvičenia-ZačiatokRiadkaCvičenia-H27,3),0)),0)</f>
        <v>350</v>
      </c>
      <c r="H27" s="7">
        <v>3</v>
      </c>
    </row>
    <row r="28" spans="2:12" x14ac:dyDescent="0.2">
      <c r="B28" s="3"/>
      <c r="C28" s="3"/>
      <c r="D28" s="8">
        <f ca="1">IFERROR(IF(INDEX(Cvičenie[],KoniecPoslednéhoCvičenia-ZačiatokRiadkaCvičenia-H28,1)&lt;&gt;"",INDEX(Cvičenie[],KoniecPoslednéhoCvičenia-ZačiatokRiadkaCvičenia-H28,1)),"")</f>
        <v>42879</v>
      </c>
      <c r="E28" s="7" t="str">
        <f t="shared" ca="1" si="1"/>
        <v>ST</v>
      </c>
      <c r="F28" s="22">
        <f ca="1">IFERROR((IF(INDEX(Cvičenie[],KoniecPoslednéhoCvičenia-ZačiatokRiadkaCvičenia-H28,1)&lt;&gt;"",INDEX(Cvičenie[],KoniecPoslednéhoCvičenia-ZačiatokRiadkaCvičenia-H28,2),0)),0)</f>
        <v>20</v>
      </c>
      <c r="G28" s="22">
        <f ca="1">IFERROR((IF(INDEX(Cvičenie[],KoniecPoslednéhoCvičenia-ZačiatokRiadkaCvičenia-H28,2)&lt;&gt;"",INDEX(Cvičenie[],KoniecPoslednéhoCvičenia-ZačiatokRiadkaCvičenia-H28,3),0)),0)</f>
        <v>295</v>
      </c>
      <c r="H28" s="7">
        <v>4</v>
      </c>
    </row>
    <row r="29" spans="2:12" x14ac:dyDescent="0.2">
      <c r="B29" s="3"/>
      <c r="C29" s="3"/>
      <c r="D29" s="8">
        <f ca="1">IFERROR(IF(INDEX(Cvičenie[],KoniecPoslednéhoCvičenia-ZačiatokRiadkaCvičenia-H29,1)&lt;&gt;"",INDEX(Cvičenie[],KoniecPoslednéhoCvičenia-ZačiatokRiadkaCvičenia-H29,1)),"")</f>
        <v>42878</v>
      </c>
      <c r="E29" s="7" t="str">
        <f t="shared" ca="1" si="1"/>
        <v>UT</v>
      </c>
      <c r="F29" s="22">
        <f ca="1">IFERROR((IF(INDEX(Cvičenie[],KoniecPoslednéhoCvičenia-ZačiatokRiadkaCvičenia-H29,1)&lt;&gt;"",INDEX(Cvičenie[],KoniecPoslednéhoCvičenia-ZačiatokRiadkaCvičenia-H29,2),0)),0)</f>
        <v>40</v>
      </c>
      <c r="G29" s="22">
        <f ca="1">IFERROR((IF(INDEX(Cvičenie[],KoniecPoslednéhoCvičenia-ZačiatokRiadkaCvičenia-H29,2)&lt;&gt;"",INDEX(Cvičenie[],KoniecPoslednéhoCvičenia-ZačiatokRiadkaCvičenia-H29,3),0)),0)</f>
        <v>270</v>
      </c>
      <c r="H29" s="7">
        <v>5</v>
      </c>
    </row>
    <row r="30" spans="2:12" x14ac:dyDescent="0.2">
      <c r="B30" s="3"/>
      <c r="C30" s="3"/>
      <c r="D30" s="8">
        <f ca="1">IFERROR(IF(INDEX(Cvičenie[],KoniecPoslednéhoCvičenia-ZačiatokRiadkaCvičenia-H30,1)&lt;&gt;"",INDEX(Cvičenie[],KoniecPoslednéhoCvičenia-ZačiatokRiadkaCvičenia-H30,1)),"")</f>
        <v>42877</v>
      </c>
      <c r="E30" s="7" t="str">
        <f t="shared" ca="1" si="1"/>
        <v>PO</v>
      </c>
      <c r="F30" s="22">
        <f ca="1">IFERROR((IF(INDEX(Cvičenie[],KoniecPoslednéhoCvičenia-ZačiatokRiadkaCvičenia-H30,1)&lt;&gt;"",INDEX(Cvičenie[],KoniecPoslednéhoCvičenia-ZačiatokRiadkaCvičenia-H30,2),0)),0)</f>
        <v>45</v>
      </c>
      <c r="G30" s="22">
        <f ca="1">IFERROR((IF(INDEX(Cvičenie[],KoniecPoslednéhoCvičenia-ZačiatokRiadkaCvičenia-H30,2)&lt;&gt;"",INDEX(Cvičenie[],KoniecPoslednéhoCvičenia-ZačiatokRiadkaCvičenia-H30,3),0)),0)</f>
        <v>325</v>
      </c>
      <c r="H30" s="7">
        <v>6</v>
      </c>
    </row>
    <row r="31" spans="2:12" x14ac:dyDescent="0.2">
      <c r="B31" s="3"/>
      <c r="C31" s="3"/>
      <c r="D31" s="8">
        <f ca="1">IFERROR(IF(INDEX(Cvičenie[],KoniecPoslednéhoCvičenia-ZačiatokRiadkaCvičenia-H31,1)&lt;&gt;"",INDEX(Cvičenie[],KoniecPoslednéhoCvičenia-ZačiatokRiadkaCvičenia-H31,1)),"")</f>
        <v>42876</v>
      </c>
      <c r="E31" s="7" t="str">
        <f t="shared" ca="1" si="1"/>
        <v>NE</v>
      </c>
      <c r="F31" s="22">
        <f ca="1">IFERROR((IF(INDEX(Cvičenie[],KoniecPoslednéhoCvičenia-ZačiatokRiadkaCvičenia-H31,1)&lt;&gt;"",INDEX(Cvičenie[],KoniecPoslednéhoCvičenia-ZačiatokRiadkaCvičenia-H31,2),0)),0)</f>
        <v>40</v>
      </c>
      <c r="G31" s="22">
        <f ca="1">IFERROR((IF(INDEX(Cvičenie[],KoniecPoslednéhoCvičenia-ZačiatokRiadkaCvičenia-H31,2)&lt;&gt;"",INDEX(Cvičenie[],KoniecPoslednéhoCvičenia-ZačiatokRiadkaCvičenia-H31,3),0)),0)</f>
        <v>175</v>
      </c>
      <c r="H31" s="7">
        <v>7</v>
      </c>
    </row>
    <row r="32" spans="2:12" x14ac:dyDescent="0.2">
      <c r="B32" s="3"/>
      <c r="C32" s="3"/>
      <c r="D32" s="8">
        <f ca="1">IFERROR(IF(INDEX(Cvičenie[],KoniecPoslednéhoCvičenia-ZačiatokRiadkaCvičenia-H32,1)&lt;&gt;"",INDEX(Cvičenie[],KoniecPoslednéhoCvičenia-ZačiatokRiadkaCvičenia-H32,1)),"")</f>
        <v>42875</v>
      </c>
      <c r="E32" s="7" t="str">
        <f t="shared" ca="1" si="1"/>
        <v>SO</v>
      </c>
      <c r="F32" s="22">
        <f ca="1">IFERROR((IF(INDEX(Cvičenie[],KoniecPoslednéhoCvičenia-ZačiatokRiadkaCvičenia-H32,1)&lt;&gt;"",INDEX(Cvičenie[],KoniecPoslednéhoCvičenia-ZačiatokRiadkaCvičenia-H32,2),0)),0)</f>
        <v>30</v>
      </c>
      <c r="G32" s="22">
        <f ca="1">IFERROR((IF(INDEX(Cvičenie[],KoniecPoslednéhoCvičenia-ZačiatokRiadkaCvičenia-H32,2)&lt;&gt;"",INDEX(Cvičenie[],KoniecPoslednéhoCvičenia-ZačiatokRiadkaCvičenia-H32,3),0)),0)</f>
        <v>335</v>
      </c>
      <c r="H32" s="7">
        <v>8</v>
      </c>
    </row>
    <row r="33" spans="2:8" x14ac:dyDescent="0.2">
      <c r="B33" s="3"/>
      <c r="C33" s="3"/>
      <c r="D33" s="8">
        <f ca="1">IFERROR(IF(INDEX(Cvičenie[],KoniecPoslednéhoCvičenia-ZačiatokRiadkaCvičenia-H33,1)&lt;&gt;"",INDEX(Cvičenie[],KoniecPoslednéhoCvičenia-ZačiatokRiadkaCvičenia-H33,1)),"")</f>
        <v>42874</v>
      </c>
      <c r="E33" s="7" t="str">
        <f t="shared" ca="1" si="1"/>
        <v>PI</v>
      </c>
      <c r="F33" s="22">
        <f ca="1">IFERROR((IF(INDEX(Cvičenie[],KoniecPoslednéhoCvičenia-ZačiatokRiadkaCvičenia-H33,1)&lt;&gt;"",INDEX(Cvičenie[],KoniecPoslednéhoCvičenia-ZačiatokRiadkaCvičenia-H33,2),0)),0)</f>
        <v>40</v>
      </c>
      <c r="G33" s="22">
        <f ca="1">IFERROR((IF(INDEX(Cvičenie[],KoniecPoslednéhoCvičenia-ZačiatokRiadkaCvičenia-H33,2)&lt;&gt;"",INDEX(Cvičenie[],KoniecPoslednéhoCvičenia-ZačiatokRiadkaCvičenia-H33,3),0)),0)</f>
        <v>205</v>
      </c>
      <c r="H33" s="7">
        <v>9</v>
      </c>
    </row>
    <row r="34" spans="2:8" x14ac:dyDescent="0.2">
      <c r="B34" s="3"/>
      <c r="C34" s="3"/>
      <c r="D34" s="8">
        <f ca="1">IFERROR(IF(INDEX(Cvičenie[],KoniecPoslednéhoCvičenia-ZačiatokRiadkaCvičenia-H34,1)&lt;&gt;"",INDEX(Cvičenie[],KoniecPoslednéhoCvičenia-ZačiatokRiadkaCvičenia-H34,1)),"")</f>
        <v>42873</v>
      </c>
      <c r="E34" s="7" t="str">
        <f t="shared" ca="1" si="1"/>
        <v>ŠT</v>
      </c>
      <c r="F34" s="22">
        <f ca="1">IFERROR((IF(INDEX(Cvičenie[],KoniecPoslednéhoCvičenia-ZačiatokRiadkaCvičenia-H34,1)&lt;&gt;"",INDEX(Cvičenie[],KoniecPoslednéhoCvičenia-ZačiatokRiadkaCvičenia-H34,2),0)),0)</f>
        <v>20</v>
      </c>
      <c r="G34" s="22">
        <f ca="1">IFERROR((IF(INDEX(Cvičenie[],KoniecPoslednéhoCvičenia-ZačiatokRiadkaCvičenia-H34,2)&lt;&gt;"",INDEX(Cvičenie[],KoniecPoslednéhoCvičenia-ZačiatokRiadkaCvičenia-H34,3),0)),0)</f>
        <v>285</v>
      </c>
      <c r="H34" s="7">
        <v>10</v>
      </c>
    </row>
    <row r="35" spans="2:8" x14ac:dyDescent="0.2">
      <c r="B35" s="3"/>
      <c r="C35" s="3"/>
      <c r="D35" s="8">
        <f ca="1">IFERROR(IF(INDEX(Cvičenie[],KoniecPoslednéhoCvičenia-ZačiatokRiadkaCvičenia-H35,1)&lt;&gt;"",INDEX(Cvičenie[],KoniecPoslednéhoCvičenia-ZačiatokRiadkaCvičenia-H35,1)),"")</f>
        <v>42872</v>
      </c>
      <c r="E35" s="7" t="str">
        <f t="shared" ca="1" si="1"/>
        <v>ST</v>
      </c>
      <c r="F35" s="22">
        <f ca="1">IFERROR((IF(INDEX(Cvičenie[],KoniecPoslednéhoCvičenia-ZačiatokRiadkaCvičenia-H35,1)&lt;&gt;"",INDEX(Cvičenie[],KoniecPoslednéhoCvičenia-ZačiatokRiadkaCvičenia-H35,2),0)),0)</f>
        <v>25</v>
      </c>
      <c r="G35" s="22">
        <f ca="1">IFERROR((IF(INDEX(Cvičenie[],KoniecPoslednéhoCvičenia-ZačiatokRiadkaCvičenia-H35,2)&lt;&gt;"",INDEX(Cvičenie[],KoniecPoslednéhoCvičenia-ZačiatokRiadkaCvičenia-H35,3),0)),0)</f>
        <v>125</v>
      </c>
      <c r="H35" s="7">
        <v>11</v>
      </c>
    </row>
    <row r="36" spans="2:8" x14ac:dyDescent="0.2">
      <c r="B36" s="3"/>
      <c r="C36" s="3"/>
      <c r="D36" s="8">
        <f ca="1">IFERROR(IF(INDEX(Cvičenie[],KoniecPoslednéhoCvičenia-ZačiatokRiadkaCvičenia-H36,1)&lt;&gt;"",INDEX(Cvičenie[],KoniecPoslednéhoCvičenia-ZačiatokRiadkaCvičenia-H36,1)),"")</f>
        <v>42871</v>
      </c>
      <c r="E36" s="7" t="str">
        <f t="shared" ca="1" si="1"/>
        <v>UT</v>
      </c>
      <c r="F36" s="22">
        <f ca="1">IFERROR((IF(INDEX(Cvičenie[],KoniecPoslednéhoCvičenia-ZačiatokRiadkaCvičenia-H36,1)&lt;&gt;"",INDEX(Cvičenie[],KoniecPoslednéhoCvičenia-ZačiatokRiadkaCvičenia-H36,2),0)),0)</f>
        <v>30</v>
      </c>
      <c r="G36" s="22">
        <f ca="1">IFERROR((IF(INDEX(Cvičenie[],KoniecPoslednéhoCvičenia-ZačiatokRiadkaCvičenia-H36,2)&lt;&gt;"",INDEX(Cvičenie[],KoniecPoslednéhoCvičenia-ZačiatokRiadkaCvičenia-H36,3),0)),0)</f>
        <v>150</v>
      </c>
      <c r="H36" s="7">
        <v>12</v>
      </c>
    </row>
    <row r="41" spans="2:8" x14ac:dyDescent="0.2">
      <c r="D41" s="13"/>
    </row>
    <row r="42" spans="2:8" x14ac:dyDescent="0.2">
      <c r="D42" s="13"/>
    </row>
    <row r="43" spans="2:8" x14ac:dyDescent="0.2">
      <c r="D43" s="13"/>
    </row>
    <row r="44" spans="2:8" x14ac:dyDescent="0.2">
      <c r="D44" s="13"/>
    </row>
    <row r="45" spans="2:8" x14ac:dyDescent="0.2">
      <c r="D45" s="13"/>
    </row>
    <row r="46" spans="2:8" x14ac:dyDescent="0.2">
      <c r="D46" s="13"/>
    </row>
    <row r="47" spans="2:8" x14ac:dyDescent="0.2">
      <c r="D47" s="13"/>
    </row>
    <row r="48" spans="2:8" x14ac:dyDescent="0.2">
      <c r="D48" s="13"/>
    </row>
    <row r="49" spans="4:4" x14ac:dyDescent="0.2">
      <c r="D49" s="13"/>
    </row>
    <row r="50" spans="4:4" x14ac:dyDescent="0.2">
      <c r="D50" s="13"/>
    </row>
    <row r="51" spans="4:4" x14ac:dyDescent="0.2">
      <c r="D51" s="13"/>
    </row>
    <row r="52" spans="4:4" x14ac:dyDescent="0.2">
      <c r="D52" s="13"/>
    </row>
    <row r="53" spans="4:4" x14ac:dyDescent="0.2">
      <c r="D53" s="13"/>
    </row>
    <row r="54" spans="4:4" x14ac:dyDescent="0.2">
      <c r="D54" s="13"/>
    </row>
  </sheetData>
  <dataConsolidate>
    <dataRefs count="1">
      <dataRef ref="F23:G36" sheet="Chart Calculations"/>
    </dataRefs>
  </dataConsolidate>
  <mergeCells count="2">
    <mergeCell ref="B2:J2"/>
    <mergeCell ref="B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19</vt:i4>
      </vt:variant>
    </vt:vector>
  </HeadingPairs>
  <TitlesOfParts>
    <vt:vector size="23" baseType="lpstr">
      <vt:lpstr>CIELE</vt:lpstr>
      <vt:lpstr>STRAVOVANIE</vt:lpstr>
      <vt:lpstr>CVIČENIE</vt:lpstr>
      <vt:lpstr>Výpočty grafov</vt:lpstr>
      <vt:lpstr>DátumUkončenia</vt:lpstr>
      <vt:lpstr>DátumZačatia</vt:lpstr>
      <vt:lpstr>HmotnosťNaKonci</vt:lpstr>
      <vt:lpstr>HmotnosťNaZačiatku</vt:lpstr>
      <vt:lpstr>HmotnostnýCieľ</vt:lpstr>
      <vt:lpstr>KoniecPoslednéhoCvičenia</vt:lpstr>
      <vt:lpstr>KoniecPoslednéhoStravovania</vt:lpstr>
      <vt:lpstr>NadpisStĺpca2</vt:lpstr>
      <vt:lpstr>NadpisStĺpca3</vt:lpstr>
      <vt:lpstr>CVIČENIE!Názvy_tlače</vt:lpstr>
      <vt:lpstr>STRAVOVANIE!Názvy_tlače</vt:lpstr>
      <vt:lpstr>ObdobieCvičenia</vt:lpstr>
      <vt:lpstr>ObdobieStravovania</vt:lpstr>
      <vt:lpstr>PlánovanéDni</vt:lpstr>
      <vt:lpstr>Podnadpis</vt:lpstr>
      <vt:lpstr>RozsahDátumovCvičenia</vt:lpstr>
      <vt:lpstr>ÚbytokHmotnostiZaDeň</vt:lpstr>
      <vt:lpstr>ZačiatokRiadkaCvičenia</vt:lpstr>
      <vt:lpstr>ZačiatokRiadkaStravovania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2017-05-09T14:12:30Z</dcterms:modified>
</cp:coreProperties>
</file>