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autoCompressPictures="0"/>
  <bookViews>
    <workbookView xWindow="0" yWindow="0" windowWidth="15480" windowHeight="11640"/>
  </bookViews>
  <sheets>
    <sheet name="Jan" sheetId="6" r:id="rId1"/>
    <sheet name="Feb" sheetId="9" r:id="rId2"/>
    <sheet name="Mar" sheetId="10" r:id="rId3"/>
    <sheet name="Apr" sheetId="11" r:id="rId4"/>
    <sheet name="Máj" sheetId="12" r:id="rId5"/>
    <sheet name="Jún" sheetId="13" r:id="rId6"/>
    <sheet name="Júl" sheetId="14" r:id="rId7"/>
    <sheet name="Aug" sheetId="15" r:id="rId8"/>
    <sheet name="Sep" sheetId="16" r:id="rId9"/>
    <sheet name="Okt" sheetId="17" r:id="rId10"/>
    <sheet name="Nov" sheetId="18" r:id="rId11"/>
    <sheet name="Dec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Jan!$L$2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3">Apr!$A$1:$H$37</definedName>
    <definedName name="_xlnm.Print_Area" localSheetId="7">Aug!$A$1:$H$37</definedName>
    <definedName name="_xlnm.Print_Area" localSheetId="11">Dec!$A$1:$H$36</definedName>
    <definedName name="_xlnm.Print_Area" localSheetId="1">Feb!$A$1:$H$37</definedName>
    <definedName name="_xlnm.Print_Area" localSheetId="0">Jan!$A$1:$H$37</definedName>
    <definedName name="_xlnm.Print_Area" localSheetId="6">Júl!$A$1:$H$37</definedName>
    <definedName name="_xlnm.Print_Area" localSheetId="5">Jún!$A$1:$H$37</definedName>
    <definedName name="_xlnm.Print_Area" localSheetId="4">Máj!$A$1:$H$37</definedName>
    <definedName name="_xlnm.Print_Area" localSheetId="2">Mar!$A$1:$H$37</definedName>
    <definedName name="_xlnm.Print_Area" localSheetId="10">Nov!$A$1:$H$37</definedName>
    <definedName name="_xlnm.Print_Area" localSheetId="9">Okt!$A$1:$H$37</definedName>
    <definedName name="_xlnm.Print_Area" localSheetId="8">Sep!$A$1:$H$37</definedName>
    <definedName name="SepSun1">DATE(CalendarYear,9,1)-WEEKDAY(DATE(CalendarYear,9,1))+1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" i="6" l="1"/>
  <c r="D5" i="6"/>
  <c r="B3" i="12" l="1"/>
  <c r="B3" i="13"/>
  <c r="B3" i="14"/>
  <c r="B3" i="15"/>
  <c r="B3" i="16"/>
  <c r="B3" i="17"/>
  <c r="B3" i="18"/>
  <c r="B3" i="19"/>
  <c r="C15" i="1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B3" i="11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B3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B3" i="9"/>
  <c r="B3" i="6" l="1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<sst xmlns="http://schemas.openxmlformats.org/spreadsheetml/2006/main" count="97" uniqueCount="9">
  <si>
    <t>PONDELOK</t>
  </si>
  <si>
    <t>UTOROK</t>
  </si>
  <si>
    <t>STREDA</t>
  </si>
  <si>
    <t>ŠTVRTOK</t>
  </si>
  <si>
    <t>PIATOK</t>
  </si>
  <si>
    <t>SOBOTA</t>
  </si>
  <si>
    <t>NEDEĽA</t>
  </si>
  <si>
    <t>VYBERTE ROK:</t>
  </si>
  <si>
    <t>POZNÁMKY: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</si>
</sst>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29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1" fillId="0" borderId="0" xfId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4" fillId="4" borderId="10" xfId="1" applyFont="1" applyFill="1" applyBorder="1" applyAlignment="1">
      <alignment horizontal="center" vertical="top" wrapText="1"/>
    </xf>
    <xf numFmtId="0" fontId="14" fillId="4" borderId="10" xfId="3" applyFont="1" applyFill="1" applyBorder="1" applyAlignment="1">
      <alignment horizontal="center" vertical="top" wrapText="1"/>
    </xf>
    <xf numFmtId="0" fontId="14" fillId="0" borderId="10" xfId="1" applyFont="1" applyFill="1" applyBorder="1" applyAlignment="1">
      <alignment horizontal="center" vertical="top" wrapText="1"/>
    </xf>
    <xf numFmtId="0" fontId="14" fillId="0" borderId="10" xfId="3" applyFont="1" applyFill="1" applyBorder="1" applyAlignment="1">
      <alignment horizontal="center" vertical="top" wrapText="1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164" fontId="15" fillId="4" borderId="11" xfId="1" applyNumberFormat="1" applyFont="1" applyFill="1" applyBorder="1" applyAlignment="1">
      <alignment horizontal="left" vertical="top" wrapText="1"/>
    </xf>
    <xf numFmtId="164" fontId="15" fillId="0" borderId="11" xfId="1" applyNumberFormat="1" applyFont="1" applyFill="1" applyBorder="1" applyAlignment="1">
      <alignment horizontal="left" vertical="top" wrapText="1"/>
    </xf>
    <xf numFmtId="164" fontId="15" fillId="4" borderId="12" xfId="1" applyNumberFormat="1" applyFont="1" applyFill="1" applyBorder="1" applyAlignment="1">
      <alignment horizontal="left" vertical="top" wrapText="1"/>
    </xf>
    <xf numFmtId="164" fontId="15" fillId="0" borderId="12" xfId="1" applyNumberFormat="1" applyFont="1" applyFill="1" applyBorder="1" applyAlignment="1">
      <alignment horizontal="left" vertical="top" wrapText="1"/>
    </xf>
    <xf numFmtId="164" fontId="15" fillId="0" borderId="13" xfId="1" applyNumberFormat="1" applyFont="1" applyFill="1" applyBorder="1" applyAlignment="1">
      <alignment horizontal="left" vertical="top" wrapText="1"/>
    </xf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3" fillId="0" borderId="5" xfId="2" applyNumberFormat="1" applyFont="1" applyFill="1" applyBorder="1" applyAlignment="1">
      <alignment horizontal="left" vertical="center" wrapText="1"/>
    </xf>
    <xf numFmtId="164" fontId="13" fillId="0" borderId="6" xfId="2" applyNumberFormat="1" applyFont="1" applyFill="1" applyBorder="1" applyAlignment="1">
      <alignment horizontal="left" vertical="center" wrapText="1"/>
    </xf>
    <xf numFmtId="164" fontId="13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Hyperlink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3.jpeg"/><Relationship Id="rId4" Type="http://schemas.openxmlformats.org/officeDocument/2006/relationships/image" Target="../media/image2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5.jpeg"/><Relationship Id="rId4" Type="http://schemas.openxmlformats.org/officeDocument/2006/relationships/image" Target="../media/image2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7.jpeg"/><Relationship Id="rId1" Type="http://schemas.openxmlformats.org/officeDocument/2006/relationships/image" Target="../media/image3.jpeg"/><Relationship Id="rId4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7.jpeg"/><Relationship Id="rId1" Type="http://schemas.openxmlformats.org/officeDocument/2006/relationships/image" Target="../media/image3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9.jpeg"/><Relationship Id="rId1" Type="http://schemas.openxmlformats.org/officeDocument/2006/relationships/image" Target="../media/image3.jpe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1.jpeg"/><Relationship Id="rId1" Type="http://schemas.openxmlformats.org/officeDocument/2006/relationships/image" Target="../media/image3.jpeg"/><Relationship Id="rId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3.jpeg"/><Relationship Id="rId1" Type="http://schemas.openxmlformats.org/officeDocument/2006/relationships/image" Target="../media/image3.jpeg"/><Relationship Id="rId4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5.jpeg"/><Relationship Id="rId1" Type="http://schemas.openxmlformats.org/officeDocument/2006/relationships/image" Target="../media/image3.jpeg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7.jpeg"/><Relationship Id="rId1" Type="http://schemas.openxmlformats.org/officeDocument/2006/relationships/image" Target="../media/image3.jpeg"/><Relationship Id="rId4" Type="http://schemas.openxmlformats.org/officeDocument/2006/relationships/image" Target="../media/image1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19.jpeg"/><Relationship Id="rId4" Type="http://schemas.openxmlformats.org/officeDocument/2006/relationships/image" Target="../media/image2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1.jpeg"/><Relationship Id="rId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564855</xdr:colOff>
      <xdr:row>1</xdr:row>
      <xdr:rowOff>161226</xdr:rowOff>
    </xdr:from>
    <xdr:to>
      <xdr:col>7</xdr:col>
      <xdr:colOff>934248</xdr:colOff>
      <xdr:row>2</xdr:row>
      <xdr:rowOff>522378</xdr:rowOff>
    </xdr:to>
    <xdr:pic>
      <xdr:nvPicPr>
        <xdr:cNvPr id="26" name="Picture 25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6058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Picture 2" descr="Frenched rack of lamb in a skillet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934812"/>
          <a:ext cx="1883664" cy="201168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497634</xdr:colOff>
      <xdr:row>18</xdr:row>
      <xdr:rowOff>40979</xdr:rowOff>
    </xdr:from>
    <xdr:to>
      <xdr:col>9</xdr:col>
      <xdr:colOff>874647</xdr:colOff>
      <xdr:row>18</xdr:row>
      <xdr:rowOff>185759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Picture 20" descr="Assorted spices in six rectangular bowls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3074398"/>
          <a:ext cx="1883664" cy="201167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232589</xdr:colOff>
      <xdr:row>11</xdr:row>
      <xdr:rowOff>695146</xdr:rowOff>
    </xdr:from>
    <xdr:to>
      <xdr:col>10</xdr:col>
      <xdr:colOff>11077</xdr:colOff>
      <xdr:row>17</xdr:row>
      <xdr:rowOff>61056</xdr:rowOff>
    </xdr:to>
    <xdr:sp macro="" textlink="">
      <xdr:nvSpPr>
        <xdr:cNvPr id="25" name="TextBox 24"/>
        <xdr:cNvSpPr txBox="1"/>
      </xdr:nvSpPr>
      <xdr:spPr>
        <a:xfrm>
          <a:off x="8794013" y="5213983"/>
          <a:ext cx="2048983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Adresa:</a:t>
          </a:r>
          <a:endParaRPr kumimoji="0" lang="cs-CZ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Mesto, PSČ</a:t>
          </a:r>
          <a:endParaRPr kumimoji="0" lang="cs-CZ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TELEFÓN:555.555.5555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xdr:twoCellAnchor>
    <xdr:from>
      <xdr:col>10</xdr:col>
      <xdr:colOff>166133</xdr:colOff>
      <xdr:row>2</xdr:row>
      <xdr:rowOff>343343</xdr:rowOff>
    </xdr:from>
    <xdr:to>
      <xdr:col>13</xdr:col>
      <xdr:colOff>409796</xdr:colOff>
      <xdr:row>5</xdr:row>
      <xdr:rowOff>188285</xdr:rowOff>
    </xdr:to>
    <xdr:sp macro="" textlink="">
      <xdr:nvSpPr>
        <xdr:cNvPr id="10" name="Rectangle 9" descr="Personalize this calendar!&#10;&#10;Right-click any picture and then click Change Picture to swap it with your own."/>
        <xdr:cNvSpPr/>
      </xdr:nvSpPr>
      <xdr:spPr>
        <a:xfrm>
          <a:off x="10998052" y="874971"/>
          <a:ext cx="2403401" cy="1140785"/>
        </a:xfrm>
        <a:prstGeom prst="rect">
          <a:avLst/>
        </a:prstGeom>
        <a:gradFill>
          <a:gsLst>
            <a:gs pos="5000">
              <a:schemeClr val="accent3">
                <a:lumMod val="20000"/>
                <a:lumOff val="80000"/>
              </a:schemeClr>
            </a:gs>
            <a:gs pos="15000">
              <a:schemeClr val="bg1"/>
            </a:gs>
          </a:gsLst>
          <a:lin ang="5400000" scaled="0"/>
        </a:gradFill>
        <a:ln w="12700">
          <a:solidFill>
            <a:schemeClr val="bg1">
              <a:lumMod val="75000"/>
            </a:schemeClr>
          </a:solidFill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lIns="128016" rtlCol="0" anchor="ctr"/>
        <a:lstStyle/>
        <a:p>
          <a:pPr algn="l"/>
          <a:r>
            <a:rPr lang="en-US" sz="1100" b="1"/>
            <a:t>Prispôsobte si tento kalendár</a:t>
          </a:r>
          <a:endParaRPr lang="en-US" sz="1100"/>
        </a:p>
        <a:p>
          <a:pPr algn="l"/>
          <a:r>
            <a:rPr lang="en-US" sz="1100"/>
            <a:t>Ak chcete zmeniť obrázok za vlastný, kliknite naň pravým tlačidlom myši a potom na položku Zmeniť obrázok.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981075</xdr:colOff>
          <xdr:row>1</xdr:row>
          <xdr:rowOff>47625</xdr:rowOff>
        </xdr:from>
        <xdr:to>
          <xdr:col>12</xdr:col>
          <xdr:colOff>114300</xdr:colOff>
          <xdr:row>2</xdr:row>
          <xdr:rowOff>9525</xdr:rowOff>
        </xdr:to>
        <xdr:sp macro="" textlink="">
          <xdr:nvSpPr>
            <xdr:cNvPr id="1026" name="Spinne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Caramelized sea scallops on a bed of wilted rainbow chard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rainbow chard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275798</xdr:colOff>
      <xdr:row>11</xdr:row>
      <xdr:rowOff>695146</xdr:rowOff>
    </xdr:from>
    <xdr:to>
      <xdr:col>9</xdr:col>
      <xdr:colOff>1085405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837222" y="5213983"/>
          <a:ext cx="1994695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Mesto, PSČ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TELEFÓN:555.555.5555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Two bowls of carrot soup garnished with a swirl of yogurt and parsley flak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unch of fresh carrot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275798</xdr:colOff>
      <xdr:row>11</xdr:row>
      <xdr:rowOff>695146</xdr:rowOff>
    </xdr:from>
    <xdr:to>
      <xdr:col>10</xdr:col>
      <xdr:colOff>11074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837222" y="5213983"/>
          <a:ext cx="2005771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Mesto, PSČ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TELEFÓN:555.555.5555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ter of brownie parfaits topped with crumbled brownie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528072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Stack of fresh baked browni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253646</xdr:colOff>
      <xdr:row>11</xdr:row>
      <xdr:rowOff>695146</xdr:rowOff>
    </xdr:from>
    <xdr:to>
      <xdr:col>10</xdr:col>
      <xdr:colOff>11073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815070" y="5213983"/>
          <a:ext cx="2027922" cy="2156957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Mesto, PSČ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TELEFÓN:555.555.5555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566184</xdr:colOff>
      <xdr:row>1</xdr:row>
      <xdr:rowOff>161445</xdr:rowOff>
    </xdr:from>
    <xdr:to>
      <xdr:col>7</xdr:col>
      <xdr:colOff>935576</xdr:colOff>
      <xdr:row>2</xdr:row>
      <xdr:rowOff>522597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29" y="360805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ot of stew with fresh vegetables and meat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mushroom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264722</xdr:colOff>
      <xdr:row>11</xdr:row>
      <xdr:rowOff>695146</xdr:rowOff>
    </xdr:from>
    <xdr:to>
      <xdr:col>10</xdr:col>
      <xdr:colOff>11074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826146" y="5213983"/>
          <a:ext cx="2016847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Mesto, PSČ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TELEFÓN:555.555.5555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161446</xdr:rowOff>
    </xdr:from>
    <xdr:to>
      <xdr:col>7</xdr:col>
      <xdr:colOff>935582</xdr:colOff>
      <xdr:row>2</xdr:row>
      <xdr:rowOff>522598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6080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topped with sliced radishes and nut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Platter of fresh radishes.  To change this picture, right-click picture and then click Change Picture.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286874</xdr:colOff>
      <xdr:row>11</xdr:row>
      <xdr:rowOff>695146</xdr:rowOff>
    </xdr:from>
    <xdr:to>
      <xdr:col>9</xdr:col>
      <xdr:colOff>1074330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848298" y="5213983"/>
          <a:ext cx="1972544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Mesto, PSČ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TELEFÓN:555.555.5555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Stack of asparagus quiche cut into wedge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asparagus stem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286874</xdr:colOff>
      <xdr:row>11</xdr:row>
      <xdr:rowOff>695146</xdr:rowOff>
    </xdr:from>
    <xdr:to>
      <xdr:col>9</xdr:col>
      <xdr:colOff>1085406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848298" y="5213983"/>
          <a:ext cx="1983620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Mesto, PSČ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TELEFÓN:555.555.5555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Bowl of fruit cocktail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grapefruit wedge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275798</xdr:colOff>
      <xdr:row>11</xdr:row>
      <xdr:rowOff>695146</xdr:rowOff>
    </xdr:from>
    <xdr:to>
      <xdr:col>10</xdr:col>
      <xdr:colOff>22150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837222" y="5213983"/>
          <a:ext cx="2016847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Mesto, PSČ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TELEFÓN:555.555.5555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with field green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vine ripened tomato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275798</xdr:colOff>
      <xdr:row>11</xdr:row>
      <xdr:rowOff>695146</xdr:rowOff>
    </xdr:from>
    <xdr:to>
      <xdr:col>10</xdr:col>
      <xdr:colOff>11074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837222" y="5213983"/>
          <a:ext cx="2005771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Mesto, PSČ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TELEFÓN:555.555.5555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Watermelon shaved ice topped with a lime wedge and parsley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Picture 5" descr="Picnic table with a row of freshly cut watermelon wedg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106815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275798</xdr:colOff>
      <xdr:row>11</xdr:row>
      <xdr:rowOff>695146</xdr:rowOff>
    </xdr:from>
    <xdr:to>
      <xdr:col>9</xdr:col>
      <xdr:colOff>1085405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837222" y="5213983"/>
          <a:ext cx="1994695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Mesto, PSČ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TELEFÓN:555.555.5555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Grilled salmon and fresh vegetables on an oval plat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partially snapped green bean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275798</xdr:colOff>
      <xdr:row>11</xdr:row>
      <xdr:rowOff>695146</xdr:rowOff>
    </xdr:from>
    <xdr:to>
      <xdr:col>9</xdr:col>
      <xdr:colOff>1085405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837222" y="5213983"/>
          <a:ext cx="1994695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Mesto, PSČ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TELEFÓN:555.555.5555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e of cooked apple slices in a spiral pattern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appl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275798</xdr:colOff>
      <xdr:row>11</xdr:row>
      <xdr:rowOff>695146</xdr:rowOff>
    </xdr:from>
    <xdr:to>
      <xdr:col>10</xdr:col>
      <xdr:colOff>22150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837222" y="5213983"/>
          <a:ext cx="2016847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Adresa: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Mesto, PSČ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TELEFÓN:555.555.5555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tabSelected="1" zoomScale="86" zoomScaleNormal="86" workbookViewId="0">
      <selection activeCell="P9" sqref="P9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  <c r="L1" s="8" t="s">
        <v>7</v>
      </c>
    </row>
    <row r="2" spans="1:18" ht="26.25" customHeight="1" x14ac:dyDescent="0.25">
      <c r="A2"/>
      <c r="L2" s="9">
        <v>2012</v>
      </c>
    </row>
    <row r="3" spans="1:18" ht="57.75" customHeight="1" x14ac:dyDescent="0.25">
      <c r="A3"/>
      <c r="B3" s="28" t="str">
        <f>UPPER(TEXT(DATE(CalendarYear,1,1),"mmmm yyyy"))</f>
        <v>JANUARY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IF(DAY(JanSun1)=1,"",IF(AND(YEAR(JanSun1+1)=CalendarYear,MONTH(JanSun1+1)=1),JanSun1+1,""))</f>
        <v/>
      </c>
      <c r="C5" s="17" t="str">
        <f>IF(DAY(JanSun1)=1,"",IF(AND(YEAR(JanSun1+2)=CalendarYear,MONTH(JanSun1+2)=1),JanSun1+2,""))</f>
        <v/>
      </c>
      <c r="D5" s="17" t="str">
        <f>IF(DAY(JanSun1)=1,"",IF(AND(YEAR(JanSun1+3)=CalendarYear,MONTH(JanSun1+3)=1),JanSun1+3,""))</f>
        <v/>
      </c>
      <c r="E5" s="17" t="str">
        <f>IF(DAY(JanSun1)=1,"",IF(AND(YEAR(JanSun1+4)=CalendarYear,MONTH(JanSun1+4)=1),JanSun1+4,""))</f>
        <v/>
      </c>
      <c r="F5" s="17" t="str">
        <f>IF(DAY(JanSun1)=1,"",IF(AND(YEAR(JanSun1+5)=CalendarYear,MONTH(JanSun1+5)=1),JanSun1+5,""))</f>
        <v/>
      </c>
      <c r="G5" s="17" t="str">
        <f>IF(DAY(JanSun1)=1,"",IF(AND(YEAR(JanSun1+6)=CalendarYear,MONTH(JanSun1+6)=1),JanSun1+6,""))</f>
        <v/>
      </c>
      <c r="H5" s="17">
        <f>IF(DAY(JanSun1)=1,IF(AND(YEAR(JanSun1)=CalendarYear,MONTH(JanSun1)=1),JanSun1,""),IF(AND(YEAR(JanSun1+7)=CalendarYear,MONTH(JanSun1+7)=1),JanSun1+7,""))</f>
        <v>40909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IF(DAY(JanSun1)=1,IF(AND(YEAR(JanSun1+1)=CalendarYear,MONTH(JanSun1+1)=1),JanSun1+1,""),IF(AND(YEAR(JanSun1+8)=CalendarYear,MONTH(JanSun1+8)=1),JanSun1+8,""))</f>
        <v>40910</v>
      </c>
      <c r="C7" s="18">
        <f>IF(DAY(JanSun1)=1,IF(AND(YEAR(JanSun1+2)=CalendarYear,MONTH(JanSun1+2)=1),JanSun1+2,""),IF(AND(YEAR(JanSun1+9)=CalendarYear,MONTH(JanSun1+9)=1),JanSun1+9,""))</f>
        <v>40911</v>
      </c>
      <c r="D7" s="18">
        <f>IF(DAY(JanSun1)=1,IF(AND(YEAR(JanSun1+3)=CalendarYear,MONTH(JanSun1+3)=1),JanSun1+3,""),IF(AND(YEAR(JanSun1+10)=CalendarYear,MONTH(JanSun1+10)=1),JanSun1+10,""))</f>
        <v>40912</v>
      </c>
      <c r="E7" s="18">
        <f>IF(DAY(JanSun1)=1,IF(AND(YEAR(JanSun1+4)=CalendarYear,MONTH(JanSun1+4)=1),JanSun1+4,""),IF(AND(YEAR(JanSun1+11)=CalendarYear,MONTH(JanSun1+11)=1),JanSun1+11,""))</f>
        <v>40913</v>
      </c>
      <c r="F7" s="18">
        <f>IF(DAY(JanSun1)=1,IF(AND(YEAR(JanSun1+5)=CalendarYear,MONTH(JanSun1+5)=1),JanSun1+5,""),IF(AND(YEAR(JanSun1+12)=CalendarYear,MONTH(JanSun1+12)=1),JanSun1+12,""))</f>
        <v>40914</v>
      </c>
      <c r="G7" s="18">
        <f>IF(DAY(JanSun1)=1,IF(AND(YEAR(JanSun1+6)=CalendarYear,MONTH(JanSun1+6)=1),JanSun1+6,""),IF(AND(YEAR(JanSun1+13)=CalendarYear,MONTH(JanSun1+13)=1),JanSun1+13,""))</f>
        <v>40915</v>
      </c>
      <c r="H7" s="18">
        <f>IF(DAY(JanSun1)=1,IF(AND(YEAR(JanSun1+7)=CalendarYear,MONTH(JanSun1+7)=1),JanSun1+7,""),IF(AND(YEAR(JanSun1+14)=CalendarYear,MONTH(JanSun1+14)=1),JanSun1+14,""))</f>
        <v>40916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IF(DAY(JanSun1)=1,IF(AND(YEAR(JanSun1+8)=CalendarYear,MONTH(JanSun1+8)=1),JanSun1+8,""),IF(AND(YEAR(JanSun1+15)=CalendarYear,MONTH(JanSun1+15)=1),JanSun1+15,""))</f>
        <v>40917</v>
      </c>
      <c r="C9" s="19">
        <f>IF(DAY(JanSun1)=1,IF(AND(YEAR(JanSun1+9)=CalendarYear,MONTH(JanSun1+9)=1),JanSun1+9,""),IF(AND(YEAR(JanSun1+16)=CalendarYear,MONTH(JanSun1+16)=1),JanSun1+16,""))</f>
        <v>40918</v>
      </c>
      <c r="D9" s="19">
        <f>IF(DAY(JanSun1)=1,IF(AND(YEAR(JanSun1+10)=CalendarYear,MONTH(JanSun1+10)=1),JanSun1+10,""),IF(AND(YEAR(JanSun1+17)=CalendarYear,MONTH(JanSun1+17)=1),JanSun1+17,""))</f>
        <v>40919</v>
      </c>
      <c r="E9" s="19">
        <f>IF(DAY(JanSun1)=1,IF(AND(YEAR(JanSun1+11)=CalendarYear,MONTH(JanSun1+11)=1),JanSun1+11,""),IF(AND(YEAR(JanSun1+18)=CalendarYear,MONTH(JanSun1+18)=1),JanSun1+18,""))</f>
        <v>40920</v>
      </c>
      <c r="F9" s="19">
        <f>IF(DAY(JanSun1)=1,IF(AND(YEAR(JanSun1+12)=CalendarYear,MONTH(JanSun1+12)=1),JanSun1+12,""),IF(AND(YEAR(JanSun1+19)=CalendarYear,MONTH(JanSun1+19)=1),JanSun1+19,""))</f>
        <v>40921</v>
      </c>
      <c r="G9" s="19">
        <f>IF(DAY(JanSun1)=1,IF(AND(YEAR(JanSun1+13)=CalendarYear,MONTH(JanSun1+13)=1),JanSun1+13,""),IF(AND(YEAR(JanSun1+20)=CalendarYear,MONTH(JanSun1+20)=1),JanSun1+20,""))</f>
        <v>40922</v>
      </c>
      <c r="H9" s="19">
        <f>IF(DAY(JanSun1)=1,IF(AND(YEAR(JanSun1+14)=CalendarYear,MONTH(JanSun1+14)=1),JanSun1+14,""),IF(AND(YEAR(JanSun1+21)=CalendarYear,MONTH(JanSun1+21)=1),JanSun1+21,""))</f>
        <v>40923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IF(DAY(JanSun1)=1,IF(AND(YEAR(JanSun1+15)=CalendarYear,MONTH(JanSun1+15)=1),JanSun1+15,""),IF(AND(YEAR(JanSun1+22)=CalendarYear,MONTH(JanSun1+22)=1),JanSun1+22,""))</f>
        <v>40924</v>
      </c>
      <c r="C11" s="20">
        <f>IF(DAY(JanSun1)=1,IF(AND(YEAR(JanSun1+16)=CalendarYear,MONTH(JanSun1+16)=1),JanSun1+16,""),IF(AND(YEAR(JanSun1+23)=CalendarYear,MONTH(JanSun1+23)=1),JanSun1+23,""))</f>
        <v>40925</v>
      </c>
      <c r="D11" s="20">
        <f>IF(DAY(JanSun1)=1,IF(AND(YEAR(JanSun1+17)=CalendarYear,MONTH(JanSun1+17)=1),JanSun1+17,""),IF(AND(YEAR(JanSun1+24)=CalendarYear,MONTH(JanSun1+24)=1),JanSun1+24,""))</f>
        <v>40926</v>
      </c>
      <c r="E11" s="20">
        <f>IF(DAY(JanSun1)=1,IF(AND(YEAR(JanSun1+18)=CalendarYear,MONTH(JanSun1+18)=1),JanSun1+18,""),IF(AND(YEAR(JanSun1+25)=CalendarYear,MONTH(JanSun1+25)=1),JanSun1+25,""))</f>
        <v>40927</v>
      </c>
      <c r="F11" s="20">
        <f>IF(DAY(JanSun1)=1,IF(AND(YEAR(JanSun1+19)=CalendarYear,MONTH(JanSun1+19)=1),JanSun1+19,""),IF(AND(YEAR(JanSun1+26)=CalendarYear,MONTH(JanSun1+26)=1),JanSun1+26,""))</f>
        <v>40928</v>
      </c>
      <c r="G11" s="20">
        <f>IF(DAY(JanSun1)=1,IF(AND(YEAR(JanSun1+20)=CalendarYear,MONTH(JanSun1+20)=1),JanSun1+20,""),IF(AND(YEAR(JanSun1+27)=CalendarYear,MONTH(JanSun1+27)=1),JanSun1+27,""))</f>
        <v>40929</v>
      </c>
      <c r="H11" s="20">
        <f>IF(DAY(JanSun1)=1,IF(AND(YEAR(JanSun1+21)=CalendarYear,MONTH(JanSun1+21)=1),JanSun1+21,""),IF(AND(YEAR(JanSun1+28)=CalendarYear,MONTH(JanSun1+28)=1),JanSun1+28,""))</f>
        <v>40930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IF(DAY(JanSun1)=1,IF(AND(YEAR(JanSun1+22)=CalendarYear,MONTH(JanSun1+22)=1),JanSun1+22,""),IF(AND(YEAR(JanSun1+29)=CalendarYear,MONTH(JanSun1+29)=1),JanSun1+29,""))</f>
        <v>40931</v>
      </c>
      <c r="C13" s="19">
        <f>IF(DAY(JanSun1)=1,IF(AND(YEAR(JanSun1+23)=CalendarYear,MONTH(JanSun1+23)=1),JanSun1+23,""),IF(AND(YEAR(JanSun1+30)=CalendarYear,MONTH(JanSun1+30)=1),JanSun1+30,""))</f>
        <v>40932</v>
      </c>
      <c r="D13" s="19">
        <f>IF(DAY(JanSun1)=1,IF(AND(YEAR(JanSun1+24)=CalendarYear,MONTH(JanSun1+24)=1),JanSun1+24,""),IF(AND(YEAR(JanSun1+31)=CalendarYear,MONTH(JanSun1+31)=1),JanSun1+31,""))</f>
        <v>40933</v>
      </c>
      <c r="E13" s="19">
        <f>IF(DAY(JanSun1)=1,IF(AND(YEAR(JanSun1+25)=CalendarYear,MONTH(JanSun1+25)=1),JanSun1+25,""),IF(AND(YEAR(JanSun1+32)=CalendarYear,MONTH(JanSun1+32)=1),JanSun1+32,""))</f>
        <v>40934</v>
      </c>
      <c r="F13" s="19">
        <f>IF(DAY(JanSun1)=1,IF(AND(YEAR(JanSun1+26)=CalendarYear,MONTH(JanSun1+26)=1),JanSun1+26,""),IF(AND(YEAR(JanSun1+33)=CalendarYear,MONTH(JanSun1+33)=1),JanSun1+33,""))</f>
        <v>40935</v>
      </c>
      <c r="G13" s="19">
        <f>IF(DAY(JanSun1)=1,IF(AND(YEAR(JanSun1+27)=CalendarYear,MONTH(JanSun1+27)=1),JanSun1+27,""),IF(AND(YEAR(JanSun1+34)=CalendarYear,MONTH(JanSun1+34)=1),JanSun1+34,""))</f>
        <v>40936</v>
      </c>
      <c r="H13" s="19">
        <f>IF(DAY(JanSun1)=1,IF(AND(YEAR(JanSun1+28)=CalendarYear,MONTH(JanSun1+28)=1),JanSun1+28,""),IF(AND(YEAR(JanSun1+35)=CalendarYear,MONTH(JanSun1+35)=1),JanSun1+35,""))</f>
        <v>40937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IF(DAY(JanSun1)=1,IF(AND(YEAR(JanSun1+29)=CalendarYear,MONTH(JanSun1+29)=1),JanSun1+29,""),IF(AND(YEAR(JanSun1+36)=CalendarYear,MONTH(JanSun1+36)=1),JanSun1+36,""))</f>
        <v>40938</v>
      </c>
      <c r="C15" s="21">
        <f>IF(DAY(JanSun1)=1,IF(AND(YEAR(JanSun1+30)=CalendarYear,MONTH(JanSun1+30)=1),JanSun1+30,""),IF(AND(YEAR(JanSun1+37)=CalendarYear,MONTH(JanSun1+37)=1),JanSun1+37,""))</f>
        <v>40939</v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67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Spinner control. Use spinner to change calendar year or type desired year in cell L2">
                <anchor moveWithCells="1">
                  <from>
                    <xdr:col>11</xdr:col>
                    <xdr:colOff>981075</xdr:colOff>
                    <xdr:row>1</xdr:row>
                    <xdr:rowOff>47625</xdr:rowOff>
                  </from>
                  <to>
                    <xdr:col>12</xdr:col>
                    <xdr:colOff>114300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UPPER(TEXT(DATE(CalendarYear,10,1),"mmmm yyyy"))</f>
        <v>OCTOBER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>
        <f>IF(DAY(OctSun1)=1,"",IF(AND(YEAR(OctSun1+1)=CalendarYear,MONTH(OctSun1+1)=10),OctSun1+1,""))</f>
        <v>41183</v>
      </c>
      <c r="C5" s="17">
        <f>IF(DAY(OctSun1)=1,"",IF(AND(YEAR(OctSun1+2)=CalendarYear,MONTH(OctSun1+2)=10),OctSun1+2,""))</f>
        <v>41184</v>
      </c>
      <c r="D5" s="17">
        <f>IF(DAY(OctSun1)=1,"",IF(AND(YEAR(OctSun1+3)=CalendarYear,MONTH(OctSun1+3)=10),OctSun1+3,""))</f>
        <v>41185</v>
      </c>
      <c r="E5" s="17">
        <f>IF(DAY(OctSun1)=1,"",IF(AND(YEAR(OctSun1+4)=CalendarYear,MONTH(OctSun1+4)=10),OctSun1+4,""))</f>
        <v>41186</v>
      </c>
      <c r="F5" s="17">
        <f>IF(DAY(OctSun1)=1,"",IF(AND(YEAR(OctSun1+5)=CalendarYear,MONTH(OctSun1+5)=10),OctSun1+5,""))</f>
        <v>41187</v>
      </c>
      <c r="G5" s="17">
        <f>IF(DAY(OctSun1)=1,"",IF(AND(YEAR(OctSun1+6)=CalendarYear,MONTH(OctSun1+6)=10),OctSun1+6,""))</f>
        <v>41188</v>
      </c>
      <c r="H5" s="17">
        <f>IF(DAY(OctSun1)=1,IF(AND(YEAR(OctSun1)=CalendarYear,MONTH(OctSun1)=10),OctSun1,""),IF(AND(YEAR(OctSun1+7)=CalendarYear,MONTH(OctSun1+7)=10),OctSun1+7,""))</f>
        <v>41189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IF(DAY(OctSun1)=1,IF(AND(YEAR(OctSun1+1)=CalendarYear,MONTH(OctSun1+1)=10),OctSun1+1,""),IF(AND(YEAR(OctSun1+8)=CalendarYear,MONTH(OctSun1+8)=10),OctSun1+8,""))</f>
        <v>41190</v>
      </c>
      <c r="C7" s="18">
        <f>IF(DAY(OctSun1)=1,IF(AND(YEAR(OctSun1+2)=CalendarYear,MONTH(OctSun1+2)=10),OctSun1+2,""),IF(AND(YEAR(OctSun1+9)=CalendarYear,MONTH(OctSun1+9)=10),OctSun1+9,""))</f>
        <v>41191</v>
      </c>
      <c r="D7" s="18">
        <f>IF(DAY(OctSun1)=1,IF(AND(YEAR(OctSun1+3)=CalendarYear,MONTH(OctSun1+3)=10),OctSun1+3,""),IF(AND(YEAR(OctSun1+10)=CalendarYear,MONTH(OctSun1+10)=10),OctSun1+10,""))</f>
        <v>41192</v>
      </c>
      <c r="E7" s="18">
        <f>IF(DAY(OctSun1)=1,IF(AND(YEAR(OctSun1+4)=CalendarYear,MONTH(OctSun1+4)=10),OctSun1+4,""),IF(AND(YEAR(OctSun1+11)=CalendarYear,MONTH(OctSun1+11)=10),OctSun1+11,""))</f>
        <v>41193</v>
      </c>
      <c r="F7" s="18">
        <f>IF(DAY(OctSun1)=1,IF(AND(YEAR(OctSun1+5)=CalendarYear,MONTH(OctSun1+5)=10),OctSun1+5,""),IF(AND(YEAR(OctSun1+12)=CalendarYear,MONTH(OctSun1+12)=10),OctSun1+12,""))</f>
        <v>41194</v>
      </c>
      <c r="G7" s="18">
        <f>IF(DAY(OctSun1)=1,IF(AND(YEAR(OctSun1+6)=CalendarYear,MONTH(OctSun1+6)=10),OctSun1+6,""),IF(AND(YEAR(OctSun1+13)=CalendarYear,MONTH(OctSun1+13)=10),OctSun1+13,""))</f>
        <v>41195</v>
      </c>
      <c r="H7" s="18">
        <f>IF(DAY(OctSun1)=1,IF(AND(YEAR(OctSun1+7)=CalendarYear,MONTH(OctSun1+7)=10),OctSun1+7,""),IF(AND(YEAR(OctSun1+14)=CalendarYear,MONTH(OctSun1+14)=10),OctSun1+14,""))</f>
        <v>41196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IF(DAY(OctSun1)=1,IF(AND(YEAR(OctSun1+8)=CalendarYear,MONTH(OctSun1+8)=10),OctSun1+8,""),IF(AND(YEAR(OctSun1+15)=CalendarYear,MONTH(OctSun1+15)=10),OctSun1+15,""))</f>
        <v>41197</v>
      </c>
      <c r="C9" s="19">
        <f>IF(DAY(OctSun1)=1,IF(AND(YEAR(OctSun1+9)=CalendarYear,MONTH(OctSun1+9)=10),OctSun1+9,""),IF(AND(YEAR(OctSun1+16)=CalendarYear,MONTH(OctSun1+16)=10),OctSun1+16,""))</f>
        <v>41198</v>
      </c>
      <c r="D9" s="19">
        <f>IF(DAY(OctSun1)=1,IF(AND(YEAR(OctSun1+10)=CalendarYear,MONTH(OctSun1+10)=10),OctSun1+10,""),IF(AND(YEAR(OctSun1+17)=CalendarYear,MONTH(OctSun1+17)=10),OctSun1+17,""))</f>
        <v>41199</v>
      </c>
      <c r="E9" s="19">
        <f>IF(DAY(OctSun1)=1,IF(AND(YEAR(OctSun1+11)=CalendarYear,MONTH(OctSun1+11)=10),OctSun1+11,""),IF(AND(YEAR(OctSun1+18)=CalendarYear,MONTH(OctSun1+18)=10),OctSun1+18,""))</f>
        <v>41200</v>
      </c>
      <c r="F9" s="19">
        <f>IF(DAY(OctSun1)=1,IF(AND(YEAR(OctSun1+12)=CalendarYear,MONTH(OctSun1+12)=10),OctSun1+12,""),IF(AND(YEAR(OctSun1+19)=CalendarYear,MONTH(OctSun1+19)=10),OctSun1+19,""))</f>
        <v>41201</v>
      </c>
      <c r="G9" s="19">
        <f>IF(DAY(OctSun1)=1,IF(AND(YEAR(OctSun1+13)=CalendarYear,MONTH(OctSun1+13)=10),OctSun1+13,""),IF(AND(YEAR(OctSun1+20)=CalendarYear,MONTH(OctSun1+20)=10),OctSun1+20,""))</f>
        <v>41202</v>
      </c>
      <c r="H9" s="19">
        <f>IF(DAY(OctSun1)=1,IF(AND(YEAR(OctSun1+14)=CalendarYear,MONTH(OctSun1+14)=10),OctSun1+14,""),IF(AND(YEAR(OctSun1+21)=CalendarYear,MONTH(OctSun1+21)=10),OctSun1+21,""))</f>
        <v>41203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IF(DAY(OctSun1)=1,IF(AND(YEAR(OctSun1+15)=CalendarYear,MONTH(OctSun1+15)=10),OctSun1+15,""),IF(AND(YEAR(OctSun1+22)=CalendarYear,MONTH(OctSun1+22)=10),OctSun1+22,""))</f>
        <v>41204</v>
      </c>
      <c r="C11" s="20">
        <f>IF(DAY(OctSun1)=1,IF(AND(YEAR(OctSun1+16)=CalendarYear,MONTH(OctSun1+16)=10),OctSun1+16,""),IF(AND(YEAR(OctSun1+23)=CalendarYear,MONTH(OctSun1+23)=10),OctSun1+23,""))</f>
        <v>41205</v>
      </c>
      <c r="D11" s="20">
        <f>IF(DAY(OctSun1)=1,IF(AND(YEAR(OctSun1+17)=CalendarYear,MONTH(OctSun1+17)=10),OctSun1+17,""),IF(AND(YEAR(OctSun1+24)=CalendarYear,MONTH(OctSun1+24)=10),OctSun1+24,""))</f>
        <v>41206</v>
      </c>
      <c r="E11" s="20">
        <f>IF(DAY(OctSun1)=1,IF(AND(YEAR(OctSun1+18)=CalendarYear,MONTH(OctSun1+18)=10),OctSun1+18,""),IF(AND(YEAR(OctSun1+25)=CalendarYear,MONTH(OctSun1+25)=10),OctSun1+25,""))</f>
        <v>41207</v>
      </c>
      <c r="F11" s="20">
        <f>IF(DAY(OctSun1)=1,IF(AND(YEAR(OctSun1+19)=CalendarYear,MONTH(OctSun1+19)=10),OctSun1+19,""),IF(AND(YEAR(OctSun1+26)=CalendarYear,MONTH(OctSun1+26)=10),OctSun1+26,""))</f>
        <v>41208</v>
      </c>
      <c r="G11" s="20">
        <f>IF(DAY(OctSun1)=1,IF(AND(YEAR(OctSun1+20)=CalendarYear,MONTH(OctSun1+20)=10),OctSun1+20,""),IF(AND(YEAR(OctSun1+27)=CalendarYear,MONTH(OctSun1+27)=10),OctSun1+27,""))</f>
        <v>41209</v>
      </c>
      <c r="H11" s="20">
        <f>IF(DAY(OctSun1)=1,IF(AND(YEAR(OctSun1+21)=CalendarYear,MONTH(OctSun1+21)=10),OctSun1+21,""),IF(AND(YEAR(OctSun1+28)=CalendarYear,MONTH(OctSun1+28)=10),OctSun1+28,""))</f>
        <v>41210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IF(DAY(OctSun1)=1,IF(AND(YEAR(OctSun1+22)=CalendarYear,MONTH(OctSun1+22)=10),OctSun1+22,""),IF(AND(YEAR(OctSun1+29)=CalendarYear,MONTH(OctSun1+29)=10),OctSun1+29,""))</f>
        <v>41211</v>
      </c>
      <c r="C13" s="19">
        <f>IF(DAY(OctSun1)=1,IF(AND(YEAR(OctSun1+23)=CalendarYear,MONTH(OctSun1+23)=10),OctSun1+23,""),IF(AND(YEAR(OctSun1+30)=CalendarYear,MONTH(OctSun1+30)=10),OctSun1+30,""))</f>
        <v>41212</v>
      </c>
      <c r="D13" s="19">
        <f>IF(DAY(OctSun1)=1,IF(AND(YEAR(OctSun1+24)=CalendarYear,MONTH(OctSun1+24)=10),OctSun1+24,""),IF(AND(YEAR(OctSun1+31)=CalendarYear,MONTH(OctSun1+31)=10),OctSun1+31,""))</f>
        <v>41213</v>
      </c>
      <c r="E13" s="19" t="str">
        <f>IF(DAY(OctSun1)=1,IF(AND(YEAR(OctSun1+25)=CalendarYear,MONTH(OctSun1+25)=10),OctSun1+25,""),IF(AND(YEAR(OctSun1+32)=CalendarYear,MONTH(OctSun1+32)=10),OctSun1+32,""))</f>
        <v/>
      </c>
      <c r="F13" s="19" t="str">
        <f>IF(DAY(OctSun1)=1,IF(AND(YEAR(OctSun1+26)=CalendarYear,MONTH(OctSun1+26)=10),OctSun1+26,""),IF(AND(YEAR(OctSun1+33)=CalendarYear,MONTH(OctSun1+33)=10),OctSun1+33,""))</f>
        <v/>
      </c>
      <c r="G13" s="19" t="str">
        <f>IF(DAY(OctSun1)=1,IF(AND(YEAR(OctSun1+27)=CalendarYear,MONTH(OctSun1+27)=10),OctSun1+27,""),IF(AND(YEAR(OctSun1+34)=CalendarYear,MONTH(OctSun1+34)=10),OctSun1+34,""))</f>
        <v/>
      </c>
      <c r="H13" s="19" t="str">
        <f>IF(DAY(OctSun1)=1,IF(AND(YEAR(OctSun1+28)=CalendarYear,MONTH(OctSun1+28)=10),OctSun1+28,""),IF(AND(YEAR(OctSun1+35)=CalendarYear,MONTH(OctSun1+35)=10),OctSun1+35,""))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IF(DAY(OctSun1)=1,IF(AND(YEAR(OctSun1+29)=CalendarYear,MONTH(OctSun1+29)=10),OctSun1+29,""),IF(AND(YEAR(OctSun1+36)=CalendarYear,MONTH(OctSun1+36)=10),OctSun1+36,""))</f>
        <v/>
      </c>
      <c r="C15" s="21" t="str">
        <f>IF(DAY(OctSun1)=1,IF(AND(YEAR(OctSun1+30)=CalendarYear,MONTH(OctSun1+30)=10),OctSun1+30,""),IF(AND(YEAR(OctSun1+37)=CalendarYear,MONTH(OctSun1+37)=10),OctSun1+37,""))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UPPER(TEXT(DATE(CalendarYear,11,1),"mmmm yyyy"))</f>
        <v>NOVEMBER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IF(DAY(NovSun1)=1,"",IF(AND(YEAR(NovSun1+1)=CalendarYear,MONTH(NovSun1+1)=11),NovSun1+1,""))</f>
        <v/>
      </c>
      <c r="C5" s="17" t="str">
        <f>IF(DAY(NovSun1)=1,"",IF(AND(YEAR(NovSun1+2)=CalendarYear,MONTH(NovSun1+2)=11),NovSun1+2,""))</f>
        <v/>
      </c>
      <c r="D5" s="17" t="str">
        <f>IF(DAY(NovSun1)=1,"",IF(AND(YEAR(NovSun1+3)=CalendarYear,MONTH(NovSun1+3)=11),NovSun1+3,""))</f>
        <v/>
      </c>
      <c r="E5" s="17">
        <f>IF(DAY(NovSun1)=1,"",IF(AND(YEAR(NovSun1+4)=CalendarYear,MONTH(NovSun1+4)=11),NovSun1+4,""))</f>
        <v>41214</v>
      </c>
      <c r="F5" s="17">
        <f>IF(DAY(NovSun1)=1,"",IF(AND(YEAR(NovSun1+5)=CalendarYear,MONTH(NovSun1+5)=11),NovSun1+5,""))</f>
        <v>41215</v>
      </c>
      <c r="G5" s="17">
        <f>IF(DAY(NovSun1)=1,"",IF(AND(YEAR(NovSun1+6)=CalendarYear,MONTH(NovSun1+6)=11),NovSun1+6,""))</f>
        <v>41216</v>
      </c>
      <c r="H5" s="17">
        <f>IF(DAY(NovSun1)=1,IF(AND(YEAR(NovSun1)=CalendarYear,MONTH(NovSun1)=11),NovSun1,""),IF(AND(YEAR(NovSun1+7)=CalendarYear,MONTH(NovSun1+7)=11),NovSun1+7,""))</f>
        <v>41217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IF(DAY(NovSun1)=1,IF(AND(YEAR(NovSun1+1)=CalendarYear,MONTH(NovSun1+1)=11),NovSun1+1,""),IF(AND(YEAR(NovSun1+8)=CalendarYear,MONTH(NovSun1+8)=11),NovSun1+8,""))</f>
        <v>41218</v>
      </c>
      <c r="C7" s="18">
        <f>IF(DAY(NovSun1)=1,IF(AND(YEAR(NovSun1+2)=CalendarYear,MONTH(NovSun1+2)=11),NovSun1+2,""),IF(AND(YEAR(NovSun1+9)=CalendarYear,MONTH(NovSun1+9)=11),NovSun1+9,""))</f>
        <v>41219</v>
      </c>
      <c r="D7" s="18">
        <f>IF(DAY(NovSun1)=1,IF(AND(YEAR(NovSun1+3)=CalendarYear,MONTH(NovSun1+3)=11),NovSun1+3,""),IF(AND(YEAR(NovSun1+10)=CalendarYear,MONTH(NovSun1+10)=11),NovSun1+10,""))</f>
        <v>41220</v>
      </c>
      <c r="E7" s="18">
        <f>IF(DAY(NovSun1)=1,IF(AND(YEAR(NovSun1+4)=CalendarYear,MONTH(NovSun1+4)=11),NovSun1+4,""),IF(AND(YEAR(NovSun1+11)=CalendarYear,MONTH(NovSun1+11)=11),NovSun1+11,""))</f>
        <v>41221</v>
      </c>
      <c r="F7" s="18">
        <f>IF(DAY(NovSun1)=1,IF(AND(YEAR(NovSun1+5)=CalendarYear,MONTH(NovSun1+5)=11),NovSun1+5,""),IF(AND(YEAR(NovSun1+12)=CalendarYear,MONTH(NovSun1+12)=11),NovSun1+12,""))</f>
        <v>41222</v>
      </c>
      <c r="G7" s="18">
        <f>IF(DAY(NovSun1)=1,IF(AND(YEAR(NovSun1+6)=CalendarYear,MONTH(NovSun1+6)=11),NovSun1+6,""),IF(AND(YEAR(NovSun1+13)=CalendarYear,MONTH(NovSun1+13)=11),NovSun1+13,""))</f>
        <v>41223</v>
      </c>
      <c r="H7" s="18">
        <f>IF(DAY(NovSun1)=1,IF(AND(YEAR(NovSun1+7)=CalendarYear,MONTH(NovSun1+7)=11),NovSun1+7,""),IF(AND(YEAR(NovSun1+14)=CalendarYear,MONTH(NovSun1+14)=11),NovSun1+14,""))</f>
        <v>41224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IF(DAY(NovSun1)=1,IF(AND(YEAR(NovSun1+8)=CalendarYear,MONTH(NovSun1+8)=11),NovSun1+8,""),IF(AND(YEAR(NovSun1+15)=CalendarYear,MONTH(NovSun1+15)=11),NovSun1+15,""))</f>
        <v>41225</v>
      </c>
      <c r="C9" s="19">
        <f>IF(DAY(NovSun1)=1,IF(AND(YEAR(NovSun1+9)=CalendarYear,MONTH(NovSun1+9)=11),NovSun1+9,""),IF(AND(YEAR(NovSun1+16)=CalendarYear,MONTH(NovSun1+16)=11),NovSun1+16,""))</f>
        <v>41226</v>
      </c>
      <c r="D9" s="19">
        <f>IF(DAY(NovSun1)=1,IF(AND(YEAR(NovSun1+10)=CalendarYear,MONTH(NovSun1+10)=11),NovSun1+10,""),IF(AND(YEAR(NovSun1+17)=CalendarYear,MONTH(NovSun1+17)=11),NovSun1+17,""))</f>
        <v>41227</v>
      </c>
      <c r="E9" s="19">
        <f>IF(DAY(NovSun1)=1,IF(AND(YEAR(NovSun1+11)=CalendarYear,MONTH(NovSun1+11)=11),NovSun1+11,""),IF(AND(YEAR(NovSun1+18)=CalendarYear,MONTH(NovSun1+18)=11),NovSun1+18,""))</f>
        <v>41228</v>
      </c>
      <c r="F9" s="19">
        <f>IF(DAY(NovSun1)=1,IF(AND(YEAR(NovSun1+12)=CalendarYear,MONTH(NovSun1+12)=11),NovSun1+12,""),IF(AND(YEAR(NovSun1+19)=CalendarYear,MONTH(NovSun1+19)=11),NovSun1+19,""))</f>
        <v>41229</v>
      </c>
      <c r="G9" s="19">
        <f>IF(DAY(NovSun1)=1,IF(AND(YEAR(NovSun1+13)=CalendarYear,MONTH(NovSun1+13)=11),NovSun1+13,""),IF(AND(YEAR(NovSun1+20)=CalendarYear,MONTH(NovSun1+20)=11),NovSun1+20,""))</f>
        <v>41230</v>
      </c>
      <c r="H9" s="19">
        <f>IF(DAY(NovSun1)=1,IF(AND(YEAR(NovSun1+14)=CalendarYear,MONTH(NovSun1+14)=11),NovSun1+14,""),IF(AND(YEAR(NovSun1+21)=CalendarYear,MONTH(NovSun1+21)=11),NovSun1+21,""))</f>
        <v>41231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IF(DAY(NovSun1)=1,IF(AND(YEAR(NovSun1+15)=CalendarYear,MONTH(NovSun1+15)=11),NovSun1+15,""),IF(AND(YEAR(NovSun1+22)=CalendarYear,MONTH(NovSun1+22)=11),NovSun1+22,""))</f>
        <v>41232</v>
      </c>
      <c r="C11" s="20">
        <f>IF(DAY(NovSun1)=1,IF(AND(YEAR(NovSun1+16)=CalendarYear,MONTH(NovSun1+16)=11),NovSun1+16,""),IF(AND(YEAR(NovSun1+23)=CalendarYear,MONTH(NovSun1+23)=11),NovSun1+23,""))</f>
        <v>41233</v>
      </c>
      <c r="D11" s="20">
        <f>IF(DAY(NovSun1)=1,IF(AND(YEAR(NovSun1+17)=CalendarYear,MONTH(NovSun1+17)=11),NovSun1+17,""),IF(AND(YEAR(NovSun1+24)=CalendarYear,MONTH(NovSun1+24)=11),NovSun1+24,""))</f>
        <v>41234</v>
      </c>
      <c r="E11" s="20">
        <f>IF(DAY(NovSun1)=1,IF(AND(YEAR(NovSun1+18)=CalendarYear,MONTH(NovSun1+18)=11),NovSun1+18,""),IF(AND(YEAR(NovSun1+25)=CalendarYear,MONTH(NovSun1+25)=11),NovSun1+25,""))</f>
        <v>41235</v>
      </c>
      <c r="F11" s="20">
        <f>IF(DAY(NovSun1)=1,IF(AND(YEAR(NovSun1+19)=CalendarYear,MONTH(NovSun1+19)=11),NovSun1+19,""),IF(AND(YEAR(NovSun1+26)=CalendarYear,MONTH(NovSun1+26)=11),NovSun1+26,""))</f>
        <v>41236</v>
      </c>
      <c r="G11" s="20">
        <f>IF(DAY(NovSun1)=1,IF(AND(YEAR(NovSun1+20)=CalendarYear,MONTH(NovSun1+20)=11),NovSun1+20,""),IF(AND(YEAR(NovSun1+27)=CalendarYear,MONTH(NovSun1+27)=11),NovSun1+27,""))</f>
        <v>41237</v>
      </c>
      <c r="H11" s="20">
        <f>IF(DAY(NovSun1)=1,IF(AND(YEAR(NovSun1+21)=CalendarYear,MONTH(NovSun1+21)=11),NovSun1+21,""),IF(AND(YEAR(NovSun1+28)=CalendarYear,MONTH(NovSun1+28)=11),NovSun1+28,""))</f>
        <v>41238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IF(DAY(NovSun1)=1,IF(AND(YEAR(NovSun1+22)=CalendarYear,MONTH(NovSun1+22)=11),NovSun1+22,""),IF(AND(YEAR(NovSun1+29)=CalendarYear,MONTH(NovSun1+29)=11),NovSun1+29,""))</f>
        <v>41239</v>
      </c>
      <c r="C13" s="19">
        <f>IF(DAY(NovSun1)=1,IF(AND(YEAR(NovSun1+23)=CalendarYear,MONTH(NovSun1+23)=11),NovSun1+23,""),IF(AND(YEAR(NovSun1+30)=CalendarYear,MONTH(NovSun1+30)=11),NovSun1+30,""))</f>
        <v>41240</v>
      </c>
      <c r="D13" s="19">
        <f>IF(DAY(NovSun1)=1,IF(AND(YEAR(NovSun1+24)=CalendarYear,MONTH(NovSun1+24)=11),NovSun1+24,""),IF(AND(YEAR(NovSun1+31)=CalendarYear,MONTH(NovSun1+31)=11),NovSun1+31,""))</f>
        <v>41241</v>
      </c>
      <c r="E13" s="19">
        <f>IF(DAY(NovSun1)=1,IF(AND(YEAR(NovSun1+25)=CalendarYear,MONTH(NovSun1+25)=11),NovSun1+25,""),IF(AND(YEAR(NovSun1+32)=CalendarYear,MONTH(NovSun1+32)=11),NovSun1+32,""))</f>
        <v>41242</v>
      </c>
      <c r="F13" s="19">
        <f>IF(DAY(NovSun1)=1,IF(AND(YEAR(NovSun1+26)=CalendarYear,MONTH(NovSun1+26)=11),NovSun1+26,""),IF(AND(YEAR(NovSun1+33)=CalendarYear,MONTH(NovSun1+33)=11),NovSun1+33,""))</f>
        <v>41243</v>
      </c>
      <c r="G13" s="19" t="str">
        <f>IF(DAY(NovSun1)=1,IF(AND(YEAR(NovSun1+27)=CalendarYear,MONTH(NovSun1+27)=11),NovSun1+27,""),IF(AND(YEAR(NovSun1+34)=CalendarYear,MONTH(NovSun1+34)=11),NovSun1+34,""))</f>
        <v/>
      </c>
      <c r="H13" s="19" t="str">
        <f>IF(DAY(NovSun1)=1,IF(AND(YEAR(NovSun1+28)=CalendarYear,MONTH(NovSun1+28)=11),NovSun1+28,""),IF(AND(YEAR(NovSun1+35)=CalendarYear,MONTH(NovSun1+35)=11),NovSun1+35,""))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IF(DAY(NovSun1)=1,IF(AND(YEAR(NovSun1+29)=CalendarYear,MONTH(NovSun1+29)=11),NovSun1+29,""),IF(AND(YEAR(NovSun1+36)=CalendarYear,MONTH(NovSun1+36)=11),NovSun1+36,""))</f>
        <v/>
      </c>
      <c r="C15" s="21" t="str">
        <f>IF(DAY(NovSun1)=1,IF(AND(YEAR(NovSun1+30)=CalendarYear,MONTH(NovSun1+30)=11),NovSun1+30,""),IF(AND(YEAR(NovSun1+37)=CalendarYear,MONTH(NovSun1+37)=11),NovSun1+37,""))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UPPER(TEXT(DATE(CalendarYear,12,1),"mmmm yyyy"))</f>
        <v>DECEMBER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IF(DAY(DecSun1)=1,"",IF(AND(YEAR(DecSun1+1)=CalendarYear,MONTH(DecSun1+1)=12),DecSun1+1,""))</f>
        <v/>
      </c>
      <c r="C5" s="17" t="str">
        <f>IF(DAY(DecSun1)=1,"",IF(AND(YEAR(DecSun1+2)=CalendarYear,MONTH(DecSun1+2)=12),DecSun1+2,""))</f>
        <v/>
      </c>
      <c r="D5" s="17" t="str">
        <f>IF(DAY(DecSun1)=1,"",IF(AND(YEAR(DecSun1+3)=CalendarYear,MONTH(DecSun1+3)=12),DecSun1+3,""))</f>
        <v/>
      </c>
      <c r="E5" s="17" t="str">
        <f>IF(DAY(DecSun1)=1,"",IF(AND(YEAR(DecSun1+4)=CalendarYear,MONTH(DecSun1+4)=12),DecSun1+4,""))</f>
        <v/>
      </c>
      <c r="F5" s="17" t="str">
        <f>IF(DAY(DecSun1)=1,"",IF(AND(YEAR(DecSun1+5)=CalendarYear,MONTH(DecSun1+5)=12),DecSun1+5,""))</f>
        <v/>
      </c>
      <c r="G5" s="17">
        <f>IF(DAY(DecSun1)=1,"",IF(AND(YEAR(DecSun1+6)=CalendarYear,MONTH(DecSun1+6)=12),DecSun1+6,""))</f>
        <v>41244</v>
      </c>
      <c r="H5" s="17">
        <f>IF(DAY(DecSun1)=1,IF(AND(YEAR(DecSun1)=CalendarYear,MONTH(DecSun1)=12),DecSun1,""),IF(AND(YEAR(DecSun1+7)=CalendarYear,MONTH(DecSun1+7)=12),DecSun1+7,""))</f>
        <v>41245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IF(DAY(DecSun1)=1,IF(AND(YEAR(DecSun1+1)=CalendarYear,MONTH(DecSun1+1)=12),DecSun1+1,""),IF(AND(YEAR(DecSun1+8)=CalendarYear,MONTH(DecSun1+8)=12),DecSun1+8,""))</f>
        <v>41246</v>
      </c>
      <c r="C7" s="18">
        <f>IF(DAY(DecSun1)=1,IF(AND(YEAR(DecSun1+2)=CalendarYear,MONTH(DecSun1+2)=12),DecSun1+2,""),IF(AND(YEAR(DecSun1+9)=CalendarYear,MONTH(DecSun1+9)=12),DecSun1+9,""))</f>
        <v>41247</v>
      </c>
      <c r="D7" s="18">
        <f>IF(DAY(DecSun1)=1,IF(AND(YEAR(DecSun1+3)=CalendarYear,MONTH(DecSun1+3)=12),DecSun1+3,""),IF(AND(YEAR(DecSun1+10)=CalendarYear,MONTH(DecSun1+10)=12),DecSun1+10,""))</f>
        <v>41248</v>
      </c>
      <c r="E7" s="18">
        <f>IF(DAY(DecSun1)=1,IF(AND(YEAR(DecSun1+4)=CalendarYear,MONTH(DecSun1+4)=12),DecSun1+4,""),IF(AND(YEAR(DecSun1+11)=CalendarYear,MONTH(DecSun1+11)=12),DecSun1+11,""))</f>
        <v>41249</v>
      </c>
      <c r="F7" s="18">
        <f>IF(DAY(DecSun1)=1,IF(AND(YEAR(DecSun1+5)=CalendarYear,MONTH(DecSun1+5)=12),DecSun1+5,""),IF(AND(YEAR(DecSun1+12)=CalendarYear,MONTH(DecSun1+12)=12),DecSun1+12,""))</f>
        <v>41250</v>
      </c>
      <c r="G7" s="18">
        <f>IF(DAY(DecSun1)=1,IF(AND(YEAR(DecSun1+6)=CalendarYear,MONTH(DecSun1+6)=12),DecSun1+6,""),IF(AND(YEAR(DecSun1+13)=CalendarYear,MONTH(DecSun1+13)=12),DecSun1+13,""))</f>
        <v>41251</v>
      </c>
      <c r="H7" s="18">
        <f>IF(DAY(DecSun1)=1,IF(AND(YEAR(DecSun1+7)=CalendarYear,MONTH(DecSun1+7)=12),DecSun1+7,""),IF(AND(YEAR(DecSun1+14)=CalendarYear,MONTH(DecSun1+14)=12),DecSun1+14,""))</f>
        <v>41252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IF(DAY(DecSun1)=1,IF(AND(YEAR(DecSun1+8)=CalendarYear,MONTH(DecSun1+8)=12),DecSun1+8,""),IF(AND(YEAR(DecSun1+15)=CalendarYear,MONTH(DecSun1+15)=12),DecSun1+15,""))</f>
        <v>41253</v>
      </c>
      <c r="C9" s="19">
        <f>IF(DAY(DecSun1)=1,IF(AND(YEAR(DecSun1+9)=CalendarYear,MONTH(DecSun1+9)=12),DecSun1+9,""),IF(AND(YEAR(DecSun1+16)=CalendarYear,MONTH(DecSun1+16)=12),DecSun1+16,""))</f>
        <v>41254</v>
      </c>
      <c r="D9" s="19">
        <f>IF(DAY(DecSun1)=1,IF(AND(YEAR(DecSun1+10)=CalendarYear,MONTH(DecSun1+10)=12),DecSun1+10,""),IF(AND(YEAR(DecSun1+17)=CalendarYear,MONTH(DecSun1+17)=12),DecSun1+17,""))</f>
        <v>41255</v>
      </c>
      <c r="E9" s="19">
        <f>IF(DAY(DecSun1)=1,IF(AND(YEAR(DecSun1+11)=CalendarYear,MONTH(DecSun1+11)=12),DecSun1+11,""),IF(AND(YEAR(DecSun1+18)=CalendarYear,MONTH(DecSun1+18)=12),DecSun1+18,""))</f>
        <v>41256</v>
      </c>
      <c r="F9" s="19">
        <f>IF(DAY(DecSun1)=1,IF(AND(YEAR(DecSun1+12)=CalendarYear,MONTH(DecSun1+12)=12),DecSun1+12,""),IF(AND(YEAR(DecSun1+19)=CalendarYear,MONTH(DecSun1+19)=12),DecSun1+19,""))</f>
        <v>41257</v>
      </c>
      <c r="G9" s="19">
        <f>IF(DAY(DecSun1)=1,IF(AND(YEAR(DecSun1+13)=CalendarYear,MONTH(DecSun1+13)=12),DecSun1+13,""),IF(AND(YEAR(DecSun1+20)=CalendarYear,MONTH(DecSun1+20)=12),DecSun1+20,""))</f>
        <v>41258</v>
      </c>
      <c r="H9" s="19">
        <f>IF(DAY(DecSun1)=1,IF(AND(YEAR(DecSun1+14)=CalendarYear,MONTH(DecSun1+14)=12),DecSun1+14,""),IF(AND(YEAR(DecSun1+21)=CalendarYear,MONTH(DecSun1+21)=12),DecSun1+21,""))</f>
        <v>41259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IF(DAY(DecSun1)=1,IF(AND(YEAR(DecSun1+15)=CalendarYear,MONTH(DecSun1+15)=12),DecSun1+15,""),IF(AND(YEAR(DecSun1+22)=CalendarYear,MONTH(DecSun1+22)=12),DecSun1+22,""))</f>
        <v>41260</v>
      </c>
      <c r="C11" s="20">
        <f>IF(DAY(DecSun1)=1,IF(AND(YEAR(DecSun1+16)=CalendarYear,MONTH(DecSun1+16)=12),DecSun1+16,""),IF(AND(YEAR(DecSun1+23)=CalendarYear,MONTH(DecSun1+23)=12),DecSun1+23,""))</f>
        <v>41261</v>
      </c>
      <c r="D11" s="20">
        <f>IF(DAY(DecSun1)=1,IF(AND(YEAR(DecSun1+17)=CalendarYear,MONTH(DecSun1+17)=12),DecSun1+17,""),IF(AND(YEAR(DecSun1+24)=CalendarYear,MONTH(DecSun1+24)=12),DecSun1+24,""))</f>
        <v>41262</v>
      </c>
      <c r="E11" s="20">
        <f>IF(DAY(DecSun1)=1,IF(AND(YEAR(DecSun1+18)=CalendarYear,MONTH(DecSun1+18)=12),DecSun1+18,""),IF(AND(YEAR(DecSun1+25)=CalendarYear,MONTH(DecSun1+25)=12),DecSun1+25,""))</f>
        <v>41263</v>
      </c>
      <c r="F11" s="20">
        <f>IF(DAY(DecSun1)=1,IF(AND(YEAR(DecSun1+19)=CalendarYear,MONTH(DecSun1+19)=12),DecSun1+19,""),IF(AND(YEAR(DecSun1+26)=CalendarYear,MONTH(DecSun1+26)=12),DecSun1+26,""))</f>
        <v>41264</v>
      </c>
      <c r="G11" s="20">
        <f>IF(DAY(DecSun1)=1,IF(AND(YEAR(DecSun1+20)=CalendarYear,MONTH(DecSun1+20)=12),DecSun1+20,""),IF(AND(YEAR(DecSun1+27)=CalendarYear,MONTH(DecSun1+27)=12),DecSun1+27,""))</f>
        <v>41265</v>
      </c>
      <c r="H11" s="20">
        <f>IF(DAY(DecSun1)=1,IF(AND(YEAR(DecSun1+21)=CalendarYear,MONTH(DecSun1+21)=12),DecSun1+21,""),IF(AND(YEAR(DecSun1+28)=CalendarYear,MONTH(DecSun1+28)=12),DecSun1+28,""))</f>
        <v>41266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IF(DAY(DecSun1)=1,IF(AND(YEAR(DecSun1+22)=CalendarYear,MONTH(DecSun1+22)=12),DecSun1+22,""),IF(AND(YEAR(DecSun1+29)=CalendarYear,MONTH(DecSun1+29)=12),DecSun1+29,""))</f>
        <v>41267</v>
      </c>
      <c r="C13" s="19">
        <f>IF(DAY(DecSun1)=1,IF(AND(YEAR(DecSun1+23)=CalendarYear,MONTH(DecSun1+23)=12),DecSun1+23,""),IF(AND(YEAR(DecSun1+30)=CalendarYear,MONTH(DecSun1+30)=12),DecSun1+30,""))</f>
        <v>41268</v>
      </c>
      <c r="D13" s="19">
        <f>IF(DAY(DecSun1)=1,IF(AND(YEAR(DecSun1+24)=CalendarYear,MONTH(DecSun1+24)=12),DecSun1+24,""),IF(AND(YEAR(DecSun1+31)=CalendarYear,MONTH(DecSun1+31)=12),DecSun1+31,""))</f>
        <v>41269</v>
      </c>
      <c r="E13" s="19">
        <f>IF(DAY(DecSun1)=1,IF(AND(YEAR(DecSun1+25)=CalendarYear,MONTH(DecSun1+25)=12),DecSun1+25,""),IF(AND(YEAR(DecSun1+32)=CalendarYear,MONTH(DecSun1+32)=12),DecSun1+32,""))</f>
        <v>41270</v>
      </c>
      <c r="F13" s="19">
        <f>IF(DAY(DecSun1)=1,IF(AND(YEAR(DecSun1+26)=CalendarYear,MONTH(DecSun1+26)=12),DecSun1+26,""),IF(AND(YEAR(DecSun1+33)=CalendarYear,MONTH(DecSun1+33)=12),DecSun1+33,""))</f>
        <v>41271</v>
      </c>
      <c r="G13" s="19">
        <f>IF(DAY(DecSun1)=1,IF(AND(YEAR(DecSun1+27)=CalendarYear,MONTH(DecSun1+27)=12),DecSun1+27,""),IF(AND(YEAR(DecSun1+34)=CalendarYear,MONTH(DecSun1+34)=12),DecSun1+34,""))</f>
        <v>41272</v>
      </c>
      <c r="H13" s="19">
        <f>IF(DAY(DecSun1)=1,IF(AND(YEAR(DecSun1+28)=CalendarYear,MONTH(DecSun1+28)=12),DecSun1+28,""),IF(AND(YEAR(DecSun1+35)=CalendarYear,MONTH(DecSun1+35)=12),DecSun1+35,""))</f>
        <v>41273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IF(DAY(DecSun1)=1,IF(AND(YEAR(DecSun1+29)=CalendarYear,MONTH(DecSun1+29)=12),DecSun1+29,""),IF(AND(YEAR(DecSun1+36)=CalendarYear,MONTH(DecSun1+36)=12),DecSun1+36,""))</f>
        <v>41274</v>
      </c>
      <c r="C15" s="21" t="str">
        <f>IF(DAY(DecSun1)=1,IF(AND(YEAR(DecSun1+30)=CalendarYear,MONTH(DecSun1+30)=12),DecSun1+30,""),IF(AND(YEAR(DecSun1+37)=CalendarYear,MONTH(DecSun1+37)=12),DecSun1+37,""))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UPPER(TEXT(DATE(CalendarYear,2,1),"mmmm yyyy"))</f>
        <v>FEBRUARY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IF(DAY(FebSun1)=1,"",IF(AND(YEAR(FebSun1+1)=CalendarYear,MONTH(FebSun1+1)=2),FebSun1+1,""))</f>
        <v/>
      </c>
      <c r="C5" s="17" t="str">
        <f>IF(DAY(FebSun1)=1,"",IF(AND(YEAR(FebSun1+2)=CalendarYear,MONTH(FebSun1+2)=2),FebSun1+2,""))</f>
        <v/>
      </c>
      <c r="D5" s="17">
        <f>IF(DAY(FebSun1)=1,"",IF(AND(YEAR(FebSun1+3)=CalendarYear,MONTH(FebSun1+3)=2),FebSun1+3,""))</f>
        <v>40940</v>
      </c>
      <c r="E5" s="17">
        <f>IF(DAY(FebSun1)=1,"",IF(AND(YEAR(FebSun1+4)=CalendarYear,MONTH(FebSun1+4)=2),FebSun1+4,""))</f>
        <v>40941</v>
      </c>
      <c r="F5" s="17">
        <f>IF(DAY(FebSun1)=1,"",IF(AND(YEAR(FebSun1+5)=CalendarYear,MONTH(FebSun1+5)=2),FebSun1+5,""))</f>
        <v>40942</v>
      </c>
      <c r="G5" s="17">
        <f>IF(DAY(FebSun1)=1,"",IF(AND(YEAR(FebSun1+6)=CalendarYear,MONTH(FebSun1+6)=2),FebSun1+6,""))</f>
        <v>40943</v>
      </c>
      <c r="H5" s="17">
        <f>IF(DAY(FebSun1)=1,IF(AND(YEAR(FebSun1)=CalendarYear,MONTH(FebSun1)=2),FebSun1,""),IF(AND(YEAR(FebSun1+7)=CalendarYear,MONTH(FebSun1+7)=2),FebSun1+7,""))</f>
        <v>40944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IF(DAY(FebSun1)=1,IF(AND(YEAR(FebSun1+1)=CalendarYear,MONTH(FebSun1+1)=2),FebSun1+1,""),IF(AND(YEAR(FebSun1+8)=CalendarYear,MONTH(FebSun1+8)=2),FebSun1+8,""))</f>
        <v>40945</v>
      </c>
      <c r="C7" s="18">
        <f>IF(DAY(FebSun1)=1,IF(AND(YEAR(FebSun1+2)=CalendarYear,MONTH(FebSun1+2)=2),FebSun1+2,""),IF(AND(YEAR(FebSun1+9)=CalendarYear,MONTH(FebSun1+9)=2),FebSun1+9,""))</f>
        <v>40946</v>
      </c>
      <c r="D7" s="18">
        <f>IF(DAY(FebSun1)=1,IF(AND(YEAR(FebSun1+3)=CalendarYear,MONTH(FebSun1+3)=2),FebSun1+3,""),IF(AND(YEAR(FebSun1+10)=CalendarYear,MONTH(FebSun1+10)=2),FebSun1+10,""))</f>
        <v>40947</v>
      </c>
      <c r="E7" s="18">
        <f>IF(DAY(FebSun1)=1,IF(AND(YEAR(FebSun1+4)=CalendarYear,MONTH(FebSun1+4)=2),FebSun1+4,""),IF(AND(YEAR(FebSun1+11)=CalendarYear,MONTH(FebSun1+11)=2),FebSun1+11,""))</f>
        <v>40948</v>
      </c>
      <c r="F7" s="18">
        <f>IF(DAY(FebSun1)=1,IF(AND(YEAR(FebSun1+5)=CalendarYear,MONTH(FebSun1+5)=2),FebSun1+5,""),IF(AND(YEAR(FebSun1+12)=CalendarYear,MONTH(FebSun1+12)=2),FebSun1+12,""))</f>
        <v>40949</v>
      </c>
      <c r="G7" s="18">
        <f>IF(DAY(FebSun1)=1,IF(AND(YEAR(FebSun1+6)=CalendarYear,MONTH(FebSun1+6)=2),FebSun1+6,""),IF(AND(YEAR(FebSun1+13)=CalendarYear,MONTH(FebSun1+13)=2),FebSun1+13,""))</f>
        <v>40950</v>
      </c>
      <c r="H7" s="18">
        <f>IF(DAY(FebSun1)=1,IF(AND(YEAR(FebSun1+7)=CalendarYear,MONTH(FebSun1+7)=2),FebSun1+7,""),IF(AND(YEAR(FebSun1+14)=CalendarYear,MONTH(FebSun1+14)=2),FebSun1+14,""))</f>
        <v>40951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IF(DAY(FebSun1)=1,IF(AND(YEAR(FebSun1+8)=CalendarYear,MONTH(FebSun1+8)=2),FebSun1+8,""),IF(AND(YEAR(FebSun1+15)=CalendarYear,MONTH(FebSun1+15)=2),FebSun1+15,""))</f>
        <v>40952</v>
      </c>
      <c r="C9" s="19">
        <f>IF(DAY(FebSun1)=1,IF(AND(YEAR(FebSun1+9)=CalendarYear,MONTH(FebSun1+9)=2),FebSun1+9,""),IF(AND(YEAR(FebSun1+16)=CalendarYear,MONTH(FebSun1+16)=2),FebSun1+16,""))</f>
        <v>40953</v>
      </c>
      <c r="D9" s="19">
        <f>IF(DAY(FebSun1)=1,IF(AND(YEAR(FebSun1+10)=CalendarYear,MONTH(FebSun1+10)=2),FebSun1+10,""),IF(AND(YEAR(FebSun1+17)=CalendarYear,MONTH(FebSun1+17)=2),FebSun1+17,""))</f>
        <v>40954</v>
      </c>
      <c r="E9" s="19">
        <f>IF(DAY(FebSun1)=1,IF(AND(YEAR(FebSun1+11)=CalendarYear,MONTH(FebSun1+11)=2),FebSun1+11,""),IF(AND(YEAR(FebSun1+18)=CalendarYear,MONTH(FebSun1+18)=2),FebSun1+18,""))</f>
        <v>40955</v>
      </c>
      <c r="F9" s="19">
        <f>IF(DAY(FebSun1)=1,IF(AND(YEAR(FebSun1+12)=CalendarYear,MONTH(FebSun1+12)=2),FebSun1+12,""),IF(AND(YEAR(FebSun1+19)=CalendarYear,MONTH(FebSun1+19)=2),FebSun1+19,""))</f>
        <v>40956</v>
      </c>
      <c r="G9" s="19">
        <f>IF(DAY(FebSun1)=1,IF(AND(YEAR(FebSun1+13)=CalendarYear,MONTH(FebSun1+13)=2),FebSun1+13,""),IF(AND(YEAR(FebSun1+20)=CalendarYear,MONTH(FebSun1+20)=2),FebSun1+20,""))</f>
        <v>40957</v>
      </c>
      <c r="H9" s="19">
        <f>IF(DAY(FebSun1)=1,IF(AND(YEAR(FebSun1+14)=CalendarYear,MONTH(FebSun1+14)=2),FebSun1+14,""),IF(AND(YEAR(FebSun1+21)=CalendarYear,MONTH(FebSun1+21)=2),FebSun1+21,""))</f>
        <v>40958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IF(DAY(FebSun1)=1,IF(AND(YEAR(FebSun1+15)=CalendarYear,MONTH(FebSun1+15)=2),FebSun1+15,""),IF(AND(YEAR(FebSun1+22)=CalendarYear,MONTH(FebSun1+22)=2),FebSun1+22,""))</f>
        <v>40959</v>
      </c>
      <c r="C11" s="20">
        <f>IF(DAY(FebSun1)=1,IF(AND(YEAR(FebSun1+16)=CalendarYear,MONTH(FebSun1+16)=2),FebSun1+16,""),IF(AND(YEAR(FebSun1+23)=CalendarYear,MONTH(FebSun1+23)=2),FebSun1+23,""))</f>
        <v>40960</v>
      </c>
      <c r="D11" s="20">
        <f>IF(DAY(FebSun1)=1,IF(AND(YEAR(FebSun1+17)=CalendarYear,MONTH(FebSun1+17)=2),FebSun1+17,""),IF(AND(YEAR(FebSun1+24)=CalendarYear,MONTH(FebSun1+24)=2),FebSun1+24,""))</f>
        <v>40961</v>
      </c>
      <c r="E11" s="20">
        <f>IF(DAY(FebSun1)=1,IF(AND(YEAR(FebSun1+18)=CalendarYear,MONTH(FebSun1+18)=2),FebSun1+18,""),IF(AND(YEAR(FebSun1+25)=CalendarYear,MONTH(FebSun1+25)=2),FebSun1+25,""))</f>
        <v>40962</v>
      </c>
      <c r="F11" s="20">
        <f>IF(DAY(FebSun1)=1,IF(AND(YEAR(FebSun1+19)=CalendarYear,MONTH(FebSun1+19)=2),FebSun1+19,""),IF(AND(YEAR(FebSun1+26)=CalendarYear,MONTH(FebSun1+26)=2),FebSun1+26,""))</f>
        <v>40963</v>
      </c>
      <c r="G11" s="20">
        <f>IF(DAY(FebSun1)=1,IF(AND(YEAR(FebSun1+20)=CalendarYear,MONTH(FebSun1+20)=2),FebSun1+20,""),IF(AND(YEAR(FebSun1+27)=CalendarYear,MONTH(FebSun1+27)=2),FebSun1+27,""))</f>
        <v>40964</v>
      </c>
      <c r="H11" s="20">
        <f>IF(DAY(FebSun1)=1,IF(AND(YEAR(FebSun1+21)=CalendarYear,MONTH(FebSun1+21)=2),FebSun1+21,""),IF(AND(YEAR(FebSun1+28)=CalendarYear,MONTH(FebSun1+28)=2),FebSun1+28,""))</f>
        <v>40965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IF(DAY(FebSun1)=1,IF(AND(YEAR(FebSun1+22)=CalendarYear,MONTH(FebSun1+22)=2),FebSun1+22,""),IF(AND(YEAR(FebSun1+29)=CalendarYear,MONTH(FebSun1+29)=2),FebSun1+29,""))</f>
        <v>40966</v>
      </c>
      <c r="C13" s="19">
        <f>IF(DAY(FebSun1)=1,IF(AND(YEAR(FebSun1+23)=CalendarYear,MONTH(FebSun1+23)=2),FebSun1+23,""),IF(AND(YEAR(FebSun1+30)=CalendarYear,MONTH(FebSun1+30)=2),FebSun1+30,""))</f>
        <v>40967</v>
      </c>
      <c r="D13" s="19">
        <f>IF(DAY(FebSun1)=1,IF(AND(YEAR(FebSun1+24)=CalendarYear,MONTH(FebSun1+24)=2),FebSun1+24,""),IF(AND(YEAR(FebSun1+31)=CalendarYear,MONTH(FebSun1+31)=2),FebSun1+31,""))</f>
        <v>40968</v>
      </c>
      <c r="E13" s="19" t="str">
        <f>IF(DAY(FebSun1)=1,IF(AND(YEAR(FebSun1+25)=CalendarYear,MONTH(FebSun1+25)=2),FebSun1+25,""),IF(AND(YEAR(FebSun1+32)=CalendarYear,MONTH(FebSun1+32)=2),FebSun1+32,""))</f>
        <v/>
      </c>
      <c r="F13" s="19" t="str">
        <f>IF(DAY(FebSun1)=1,IF(AND(YEAR(FebSun1+26)=CalendarYear,MONTH(FebSun1+26)=2),FebSun1+26,""),IF(AND(YEAR(FebSun1+33)=CalendarYear,MONTH(FebSun1+33)=2),FebSun1+33,""))</f>
        <v/>
      </c>
      <c r="G13" s="19" t="str">
        <f>IF(DAY(FebSun1)=1,IF(AND(YEAR(FebSun1+27)=CalendarYear,MONTH(FebSun1+27)=2),FebSun1+27,""),IF(AND(YEAR(FebSun1+34)=CalendarYear,MONTH(FebSun1+34)=2),FebSun1+34,""))</f>
        <v/>
      </c>
      <c r="H13" s="19" t="str">
        <f>IF(DAY(FebSun1)=1,IF(AND(YEAR(FebSun1+28)=CalendarYear,MONTH(FebSun1+28)=2),FebSun1+28,""),IF(AND(YEAR(FebSun1+35)=CalendarYear,MONTH(FebSun1+35)=2),FebSun1+35,""))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IF(DAY(FebSun1)=1,IF(AND(YEAR(FebSun1+29)=CalendarYear,MONTH(FebSun1+29)=2),FebSun1+29,""),IF(AND(YEAR(FebSun1+36)=CalendarYear,MONTH(FebSun1+36)=2),FebSun1+36,""))</f>
        <v/>
      </c>
      <c r="C15" s="21" t="str">
        <f>IF(DAY(FebSun1)=1,IF(AND(YEAR(FebSun1+30)=CalendarYear,MONTH(FebSun1+30)=2),FebSun1+30,""),IF(AND(YEAR(FebSun1+37)=CalendarYear,MONTH(FebSun1+37)=2),FebSun1+37,""))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UPPER(TEXT(DATE(CalendarYear,3,1),"mmmm yyyy"))</f>
        <v>MARCH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IF(DAY(MarSun1)=1,"",IF(AND(YEAR(MarSun1+1)=CalendarYear,MONTH(MarSun1+1)=3),MarSun1+1,""))</f>
        <v/>
      </c>
      <c r="C5" s="17" t="str">
        <f>IF(DAY(MarSun1)=1,"",IF(AND(YEAR(MarSun1+2)=CalendarYear,MONTH(MarSun1+2)=3),MarSun1+2,""))</f>
        <v/>
      </c>
      <c r="D5" s="17" t="str">
        <f>IF(DAY(MarSun1)=1,"",IF(AND(YEAR(MarSun1+3)=CalendarYear,MONTH(MarSun1+3)=3),MarSun1+3,""))</f>
        <v/>
      </c>
      <c r="E5" s="17">
        <f>IF(DAY(MarSun1)=1,"",IF(AND(YEAR(MarSun1+4)=CalendarYear,MONTH(MarSun1+4)=3),MarSun1+4,""))</f>
        <v>40969</v>
      </c>
      <c r="F5" s="17">
        <f>IF(DAY(MarSun1)=1,"",IF(AND(YEAR(MarSun1+5)=CalendarYear,MONTH(MarSun1+5)=3),MarSun1+5,""))</f>
        <v>40970</v>
      </c>
      <c r="G5" s="17">
        <f>IF(DAY(MarSun1)=1,"",IF(AND(YEAR(MarSun1+6)=CalendarYear,MONTH(MarSun1+6)=3),MarSun1+6,""))</f>
        <v>40971</v>
      </c>
      <c r="H5" s="17">
        <f>IF(DAY(MarSun1)=1,IF(AND(YEAR(MarSun1)=CalendarYear,MONTH(MarSun1)=3),MarSun1,""),IF(AND(YEAR(MarSun1+7)=CalendarYear,MONTH(MarSun1+7)=3),MarSun1+7,""))</f>
        <v>40972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IF(DAY(MarSun1)=1,IF(AND(YEAR(MarSun1+1)=CalendarYear,MONTH(MarSun1+1)=3),MarSun1+1,""),IF(AND(YEAR(MarSun1+8)=CalendarYear,MONTH(MarSun1+8)=3),MarSun1+8,""))</f>
        <v>40973</v>
      </c>
      <c r="C7" s="18">
        <f>IF(DAY(MarSun1)=1,IF(AND(YEAR(MarSun1+2)=CalendarYear,MONTH(MarSun1+2)=3),MarSun1+2,""),IF(AND(YEAR(MarSun1+9)=CalendarYear,MONTH(MarSun1+9)=3),MarSun1+9,""))</f>
        <v>40974</v>
      </c>
      <c r="D7" s="18">
        <f>IF(DAY(MarSun1)=1,IF(AND(YEAR(MarSun1+3)=CalendarYear,MONTH(MarSun1+3)=3),MarSun1+3,""),IF(AND(YEAR(MarSun1+10)=CalendarYear,MONTH(MarSun1+10)=3),MarSun1+10,""))</f>
        <v>40975</v>
      </c>
      <c r="E7" s="18">
        <f>IF(DAY(MarSun1)=1,IF(AND(YEAR(MarSun1+4)=CalendarYear,MONTH(MarSun1+4)=3),MarSun1+4,""),IF(AND(YEAR(MarSun1+11)=CalendarYear,MONTH(MarSun1+11)=3),MarSun1+11,""))</f>
        <v>40976</v>
      </c>
      <c r="F7" s="18">
        <f>IF(DAY(MarSun1)=1,IF(AND(YEAR(MarSun1+5)=CalendarYear,MONTH(MarSun1+5)=3),MarSun1+5,""),IF(AND(YEAR(MarSun1+12)=CalendarYear,MONTH(MarSun1+12)=3),MarSun1+12,""))</f>
        <v>40977</v>
      </c>
      <c r="G7" s="18">
        <f>IF(DAY(MarSun1)=1,IF(AND(YEAR(MarSun1+6)=CalendarYear,MONTH(MarSun1+6)=3),MarSun1+6,""),IF(AND(YEAR(MarSun1+13)=CalendarYear,MONTH(MarSun1+13)=3),MarSun1+13,""))</f>
        <v>40978</v>
      </c>
      <c r="H7" s="18">
        <f>IF(DAY(MarSun1)=1,IF(AND(YEAR(MarSun1+7)=CalendarYear,MONTH(MarSun1+7)=3),MarSun1+7,""),IF(AND(YEAR(MarSun1+14)=CalendarYear,MONTH(MarSun1+14)=3),MarSun1+14,""))</f>
        <v>40979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IF(DAY(MarSun1)=1,IF(AND(YEAR(MarSun1+8)=CalendarYear,MONTH(MarSun1+8)=3),MarSun1+8,""),IF(AND(YEAR(MarSun1+15)=CalendarYear,MONTH(MarSun1+15)=3),MarSun1+15,""))</f>
        <v>40980</v>
      </c>
      <c r="C9" s="19">
        <f>IF(DAY(MarSun1)=1,IF(AND(YEAR(MarSun1+9)=CalendarYear,MONTH(MarSun1+9)=3),MarSun1+9,""),IF(AND(YEAR(MarSun1+16)=CalendarYear,MONTH(MarSun1+16)=3),MarSun1+16,""))</f>
        <v>40981</v>
      </c>
      <c r="D9" s="19">
        <f>IF(DAY(MarSun1)=1,IF(AND(YEAR(MarSun1+10)=CalendarYear,MONTH(MarSun1+10)=3),MarSun1+10,""),IF(AND(YEAR(MarSun1+17)=CalendarYear,MONTH(MarSun1+17)=3),MarSun1+17,""))</f>
        <v>40982</v>
      </c>
      <c r="E9" s="19">
        <f>IF(DAY(MarSun1)=1,IF(AND(YEAR(MarSun1+11)=CalendarYear,MONTH(MarSun1+11)=3),MarSun1+11,""),IF(AND(YEAR(MarSun1+18)=CalendarYear,MONTH(MarSun1+18)=3),MarSun1+18,""))</f>
        <v>40983</v>
      </c>
      <c r="F9" s="19">
        <f>IF(DAY(MarSun1)=1,IF(AND(YEAR(MarSun1+12)=CalendarYear,MONTH(MarSun1+12)=3),MarSun1+12,""),IF(AND(YEAR(MarSun1+19)=CalendarYear,MONTH(MarSun1+19)=3),MarSun1+19,""))</f>
        <v>40984</v>
      </c>
      <c r="G9" s="19">
        <f>IF(DAY(MarSun1)=1,IF(AND(YEAR(MarSun1+13)=CalendarYear,MONTH(MarSun1+13)=3),MarSun1+13,""),IF(AND(YEAR(MarSun1+20)=CalendarYear,MONTH(MarSun1+20)=3),MarSun1+20,""))</f>
        <v>40985</v>
      </c>
      <c r="H9" s="19">
        <f>IF(DAY(MarSun1)=1,IF(AND(YEAR(MarSun1+14)=CalendarYear,MONTH(MarSun1+14)=3),MarSun1+14,""),IF(AND(YEAR(MarSun1+21)=CalendarYear,MONTH(MarSun1+21)=3),MarSun1+21,""))</f>
        <v>40986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IF(DAY(MarSun1)=1,IF(AND(YEAR(MarSun1+15)=CalendarYear,MONTH(MarSun1+15)=3),MarSun1+15,""),IF(AND(YEAR(MarSun1+22)=CalendarYear,MONTH(MarSun1+22)=3),MarSun1+22,""))</f>
        <v>40987</v>
      </c>
      <c r="C11" s="20">
        <f>IF(DAY(MarSun1)=1,IF(AND(YEAR(MarSun1+16)=CalendarYear,MONTH(MarSun1+16)=3),MarSun1+16,""),IF(AND(YEAR(MarSun1+23)=CalendarYear,MONTH(MarSun1+23)=3),MarSun1+23,""))</f>
        <v>40988</v>
      </c>
      <c r="D11" s="20">
        <f>IF(DAY(MarSun1)=1,IF(AND(YEAR(MarSun1+17)=CalendarYear,MONTH(MarSun1+17)=3),MarSun1+17,""),IF(AND(YEAR(MarSun1+24)=CalendarYear,MONTH(MarSun1+24)=3),MarSun1+24,""))</f>
        <v>40989</v>
      </c>
      <c r="E11" s="20">
        <f>IF(DAY(MarSun1)=1,IF(AND(YEAR(MarSun1+18)=CalendarYear,MONTH(MarSun1+18)=3),MarSun1+18,""),IF(AND(YEAR(MarSun1+25)=CalendarYear,MONTH(MarSun1+25)=3),MarSun1+25,""))</f>
        <v>40990</v>
      </c>
      <c r="F11" s="20">
        <f>IF(DAY(MarSun1)=1,IF(AND(YEAR(MarSun1+19)=CalendarYear,MONTH(MarSun1+19)=3),MarSun1+19,""),IF(AND(YEAR(MarSun1+26)=CalendarYear,MONTH(MarSun1+26)=3),MarSun1+26,""))</f>
        <v>40991</v>
      </c>
      <c r="G11" s="20">
        <f>IF(DAY(MarSun1)=1,IF(AND(YEAR(MarSun1+20)=CalendarYear,MONTH(MarSun1+20)=3),MarSun1+20,""),IF(AND(YEAR(MarSun1+27)=CalendarYear,MONTH(MarSun1+27)=3),MarSun1+27,""))</f>
        <v>40992</v>
      </c>
      <c r="H11" s="20">
        <f>IF(DAY(MarSun1)=1,IF(AND(YEAR(MarSun1+21)=CalendarYear,MONTH(MarSun1+21)=3),MarSun1+21,""),IF(AND(YEAR(MarSun1+28)=CalendarYear,MONTH(MarSun1+28)=3),MarSun1+28,""))</f>
        <v>40993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IF(DAY(MarSun1)=1,IF(AND(YEAR(MarSun1+22)=CalendarYear,MONTH(MarSun1+22)=3),MarSun1+22,""),IF(AND(YEAR(MarSun1+29)=CalendarYear,MONTH(MarSun1+29)=3),MarSun1+29,""))</f>
        <v>40994</v>
      </c>
      <c r="C13" s="19">
        <f>IF(DAY(MarSun1)=1,IF(AND(YEAR(MarSun1+23)=CalendarYear,MONTH(MarSun1+23)=3),MarSun1+23,""),IF(AND(YEAR(MarSun1+30)=CalendarYear,MONTH(MarSun1+30)=3),MarSun1+30,""))</f>
        <v>40995</v>
      </c>
      <c r="D13" s="19">
        <f>IF(DAY(MarSun1)=1,IF(AND(YEAR(MarSun1+24)=CalendarYear,MONTH(MarSun1+24)=3),MarSun1+24,""),IF(AND(YEAR(MarSun1+31)=CalendarYear,MONTH(MarSun1+31)=3),MarSun1+31,""))</f>
        <v>40996</v>
      </c>
      <c r="E13" s="19">
        <f>IF(DAY(MarSun1)=1,IF(AND(YEAR(MarSun1+25)=CalendarYear,MONTH(MarSun1+25)=3),MarSun1+25,""),IF(AND(YEAR(MarSun1+32)=CalendarYear,MONTH(MarSun1+32)=3),MarSun1+32,""))</f>
        <v>40997</v>
      </c>
      <c r="F13" s="19">
        <f>IF(DAY(MarSun1)=1,IF(AND(YEAR(MarSun1+26)=CalendarYear,MONTH(MarSun1+26)=3),MarSun1+26,""),IF(AND(YEAR(MarSun1+33)=CalendarYear,MONTH(MarSun1+33)=3),MarSun1+33,""))</f>
        <v>40998</v>
      </c>
      <c r="G13" s="19">
        <f>IF(DAY(MarSun1)=1,IF(AND(YEAR(MarSun1+27)=CalendarYear,MONTH(MarSun1+27)=3),MarSun1+27,""),IF(AND(YEAR(MarSun1+34)=CalendarYear,MONTH(MarSun1+34)=3),MarSun1+34,""))</f>
        <v>40999</v>
      </c>
      <c r="H13" s="19" t="str">
        <f>IF(DAY(MarSun1)=1,IF(AND(YEAR(MarSun1+28)=CalendarYear,MONTH(MarSun1+28)=3),MarSun1+28,""),IF(AND(YEAR(MarSun1+35)=CalendarYear,MONTH(MarSun1+35)=3),MarSun1+35,""))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IF(DAY(MarSun1)=1,IF(AND(YEAR(MarSun1+29)=CalendarYear,MONTH(MarSun1+29)=3),MarSun1+29,""),IF(AND(YEAR(MarSun1+36)=CalendarYear,MONTH(MarSun1+36)=3),MarSun1+36,""))</f>
        <v/>
      </c>
      <c r="C15" s="21" t="str">
        <f>IF(DAY(MarSun1)=1,IF(AND(YEAR(MarSun1+30)=CalendarYear,MONTH(MarSun1+30)=3),MarSun1+30,""),IF(AND(YEAR(MarSun1+37)=CalendarYear,MONTH(MarSun1+37)=3),MarSun1+37,""))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UPPER(TEXT(DATE(CalendarYear,4,1),"mmmm yyyy"))</f>
        <v>APRIL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IF(DAY(AprSun1)=1,"",IF(AND(YEAR(AprSun1+1)=CalendarYear,MONTH(AprSun1+1)=4),AprSun1+1,""))</f>
        <v/>
      </c>
      <c r="C5" s="17" t="str">
        <f>IF(DAY(AprSun1)=1,"",IF(AND(YEAR(AprSun1+2)=CalendarYear,MONTH(AprSun1+2)=4),AprSun1+2,""))</f>
        <v/>
      </c>
      <c r="D5" s="17" t="str">
        <f>IF(DAY(AprSun1)=1,"",IF(AND(YEAR(AprSun1+3)=CalendarYear,MONTH(AprSun1+3)=4),AprSun1+3,""))</f>
        <v/>
      </c>
      <c r="E5" s="17" t="str">
        <f>IF(DAY(AprSun1)=1,"",IF(AND(YEAR(AprSun1+4)=CalendarYear,MONTH(AprSun1+4)=4),AprSun1+4,""))</f>
        <v/>
      </c>
      <c r="F5" s="17" t="str">
        <f>IF(DAY(AprSun1)=1,"",IF(AND(YEAR(AprSun1+5)=CalendarYear,MONTH(AprSun1+5)=4),AprSun1+5,""))</f>
        <v/>
      </c>
      <c r="G5" s="17" t="str">
        <f>IF(DAY(AprSun1)=1,"",IF(AND(YEAR(AprSun1+6)=CalendarYear,MONTH(AprSun1+6)=4),AprSun1+6,""))</f>
        <v/>
      </c>
      <c r="H5" s="17">
        <f>IF(DAY(AprSun1)=1,IF(AND(YEAR(AprSun1)=CalendarYear,MONTH(AprSun1)=4),AprSun1,""),IF(AND(YEAR(AprSun1+7)=CalendarYear,MONTH(AprSun1+7)=4),AprSun1+7,""))</f>
        <v>41000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IF(DAY(AprSun1)=1,IF(AND(YEAR(AprSun1+1)=CalendarYear,MONTH(AprSun1+1)=4),AprSun1+1,""),IF(AND(YEAR(AprSun1+8)=CalendarYear,MONTH(AprSun1+8)=4),AprSun1+8,""))</f>
        <v>41001</v>
      </c>
      <c r="C7" s="18">
        <f>IF(DAY(AprSun1)=1,IF(AND(YEAR(AprSun1+2)=CalendarYear,MONTH(AprSun1+2)=4),AprSun1+2,""),IF(AND(YEAR(AprSun1+9)=CalendarYear,MONTH(AprSun1+9)=4),AprSun1+9,""))</f>
        <v>41002</v>
      </c>
      <c r="D7" s="18">
        <f>IF(DAY(AprSun1)=1,IF(AND(YEAR(AprSun1+3)=CalendarYear,MONTH(AprSun1+3)=4),AprSun1+3,""),IF(AND(YEAR(AprSun1+10)=CalendarYear,MONTH(AprSun1+10)=4),AprSun1+10,""))</f>
        <v>41003</v>
      </c>
      <c r="E7" s="18">
        <f>IF(DAY(AprSun1)=1,IF(AND(YEAR(AprSun1+4)=CalendarYear,MONTH(AprSun1+4)=4),AprSun1+4,""),IF(AND(YEAR(AprSun1+11)=CalendarYear,MONTH(AprSun1+11)=4),AprSun1+11,""))</f>
        <v>41004</v>
      </c>
      <c r="F7" s="18">
        <f>IF(DAY(AprSun1)=1,IF(AND(YEAR(AprSun1+5)=CalendarYear,MONTH(AprSun1+5)=4),AprSun1+5,""),IF(AND(YEAR(AprSun1+12)=CalendarYear,MONTH(AprSun1+12)=4),AprSun1+12,""))</f>
        <v>41005</v>
      </c>
      <c r="G7" s="18">
        <f>IF(DAY(AprSun1)=1,IF(AND(YEAR(AprSun1+6)=CalendarYear,MONTH(AprSun1+6)=4),AprSun1+6,""),IF(AND(YEAR(AprSun1+13)=CalendarYear,MONTH(AprSun1+13)=4),AprSun1+13,""))</f>
        <v>41006</v>
      </c>
      <c r="H7" s="18">
        <f>IF(DAY(AprSun1)=1,IF(AND(YEAR(AprSun1+7)=CalendarYear,MONTH(AprSun1+7)=4),AprSun1+7,""),IF(AND(YEAR(AprSun1+14)=CalendarYear,MONTH(AprSun1+14)=4),AprSun1+14,""))</f>
        <v>41007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IF(DAY(AprSun1)=1,IF(AND(YEAR(AprSun1+8)=CalendarYear,MONTH(AprSun1+8)=4),AprSun1+8,""),IF(AND(YEAR(AprSun1+15)=CalendarYear,MONTH(AprSun1+15)=4),AprSun1+15,""))</f>
        <v>41008</v>
      </c>
      <c r="C9" s="19">
        <f>IF(DAY(AprSun1)=1,IF(AND(YEAR(AprSun1+9)=CalendarYear,MONTH(AprSun1+9)=4),AprSun1+9,""),IF(AND(YEAR(AprSun1+16)=CalendarYear,MONTH(AprSun1+16)=4),AprSun1+16,""))</f>
        <v>41009</v>
      </c>
      <c r="D9" s="19">
        <f>IF(DAY(AprSun1)=1,IF(AND(YEAR(AprSun1+10)=CalendarYear,MONTH(AprSun1+10)=4),AprSun1+10,""),IF(AND(YEAR(AprSun1+17)=CalendarYear,MONTH(AprSun1+17)=4),AprSun1+17,""))</f>
        <v>41010</v>
      </c>
      <c r="E9" s="19">
        <f>IF(DAY(AprSun1)=1,IF(AND(YEAR(AprSun1+11)=CalendarYear,MONTH(AprSun1+11)=4),AprSun1+11,""),IF(AND(YEAR(AprSun1+18)=CalendarYear,MONTH(AprSun1+18)=4),AprSun1+18,""))</f>
        <v>41011</v>
      </c>
      <c r="F9" s="19">
        <f>IF(DAY(AprSun1)=1,IF(AND(YEAR(AprSun1+12)=CalendarYear,MONTH(AprSun1+12)=4),AprSun1+12,""),IF(AND(YEAR(AprSun1+19)=CalendarYear,MONTH(AprSun1+19)=4),AprSun1+19,""))</f>
        <v>41012</v>
      </c>
      <c r="G9" s="19">
        <f>IF(DAY(AprSun1)=1,IF(AND(YEAR(AprSun1+13)=CalendarYear,MONTH(AprSun1+13)=4),AprSun1+13,""),IF(AND(YEAR(AprSun1+20)=CalendarYear,MONTH(AprSun1+20)=4),AprSun1+20,""))</f>
        <v>41013</v>
      </c>
      <c r="H9" s="19">
        <f>IF(DAY(AprSun1)=1,IF(AND(YEAR(AprSun1+14)=CalendarYear,MONTH(AprSun1+14)=4),AprSun1+14,""),IF(AND(YEAR(AprSun1+21)=CalendarYear,MONTH(AprSun1+21)=4),AprSun1+21,""))</f>
        <v>41014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IF(DAY(AprSun1)=1,IF(AND(YEAR(AprSun1+15)=CalendarYear,MONTH(AprSun1+15)=4),AprSun1+15,""),IF(AND(YEAR(AprSun1+22)=CalendarYear,MONTH(AprSun1+22)=4),AprSun1+22,""))</f>
        <v>41015</v>
      </c>
      <c r="C11" s="20">
        <f>IF(DAY(AprSun1)=1,IF(AND(YEAR(AprSun1+16)=CalendarYear,MONTH(AprSun1+16)=4),AprSun1+16,""),IF(AND(YEAR(AprSun1+23)=CalendarYear,MONTH(AprSun1+23)=4),AprSun1+23,""))</f>
        <v>41016</v>
      </c>
      <c r="D11" s="20">
        <f>IF(DAY(AprSun1)=1,IF(AND(YEAR(AprSun1+17)=CalendarYear,MONTH(AprSun1+17)=4),AprSun1+17,""),IF(AND(YEAR(AprSun1+24)=CalendarYear,MONTH(AprSun1+24)=4),AprSun1+24,""))</f>
        <v>41017</v>
      </c>
      <c r="E11" s="20">
        <f>IF(DAY(AprSun1)=1,IF(AND(YEAR(AprSun1+18)=CalendarYear,MONTH(AprSun1+18)=4),AprSun1+18,""),IF(AND(YEAR(AprSun1+25)=CalendarYear,MONTH(AprSun1+25)=4),AprSun1+25,""))</f>
        <v>41018</v>
      </c>
      <c r="F11" s="20">
        <f>IF(DAY(AprSun1)=1,IF(AND(YEAR(AprSun1+19)=CalendarYear,MONTH(AprSun1+19)=4),AprSun1+19,""),IF(AND(YEAR(AprSun1+26)=CalendarYear,MONTH(AprSun1+26)=4),AprSun1+26,""))</f>
        <v>41019</v>
      </c>
      <c r="G11" s="20">
        <f>IF(DAY(AprSun1)=1,IF(AND(YEAR(AprSun1+20)=CalendarYear,MONTH(AprSun1+20)=4),AprSun1+20,""),IF(AND(YEAR(AprSun1+27)=CalendarYear,MONTH(AprSun1+27)=4),AprSun1+27,""))</f>
        <v>41020</v>
      </c>
      <c r="H11" s="20">
        <f>IF(DAY(AprSun1)=1,IF(AND(YEAR(AprSun1+21)=CalendarYear,MONTH(AprSun1+21)=4),AprSun1+21,""),IF(AND(YEAR(AprSun1+28)=CalendarYear,MONTH(AprSun1+28)=4),AprSun1+28,""))</f>
        <v>41021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IF(DAY(AprSun1)=1,IF(AND(YEAR(AprSun1+22)=CalendarYear,MONTH(AprSun1+22)=4),AprSun1+22,""),IF(AND(YEAR(AprSun1+29)=CalendarYear,MONTH(AprSun1+29)=4),AprSun1+29,""))</f>
        <v>41022</v>
      </c>
      <c r="C13" s="19">
        <f>IF(DAY(AprSun1)=1,IF(AND(YEAR(AprSun1+23)=CalendarYear,MONTH(AprSun1+23)=4),AprSun1+23,""),IF(AND(YEAR(AprSun1+30)=CalendarYear,MONTH(AprSun1+30)=4),AprSun1+30,""))</f>
        <v>41023</v>
      </c>
      <c r="D13" s="19">
        <f>IF(DAY(AprSun1)=1,IF(AND(YEAR(AprSun1+24)=CalendarYear,MONTH(AprSun1+24)=4),AprSun1+24,""),IF(AND(YEAR(AprSun1+31)=CalendarYear,MONTH(AprSun1+31)=4),AprSun1+31,""))</f>
        <v>41024</v>
      </c>
      <c r="E13" s="19">
        <f>IF(DAY(AprSun1)=1,IF(AND(YEAR(AprSun1+25)=CalendarYear,MONTH(AprSun1+25)=4),AprSun1+25,""),IF(AND(YEAR(AprSun1+32)=CalendarYear,MONTH(AprSun1+32)=4),AprSun1+32,""))</f>
        <v>41025</v>
      </c>
      <c r="F13" s="19">
        <f>IF(DAY(AprSun1)=1,IF(AND(YEAR(AprSun1+26)=CalendarYear,MONTH(AprSun1+26)=4),AprSun1+26,""),IF(AND(YEAR(AprSun1+33)=CalendarYear,MONTH(AprSun1+33)=4),AprSun1+33,""))</f>
        <v>41026</v>
      </c>
      <c r="G13" s="19">
        <f>IF(DAY(AprSun1)=1,IF(AND(YEAR(AprSun1+27)=CalendarYear,MONTH(AprSun1+27)=4),AprSun1+27,""),IF(AND(YEAR(AprSun1+34)=CalendarYear,MONTH(AprSun1+34)=4),AprSun1+34,""))</f>
        <v>41027</v>
      </c>
      <c r="H13" s="19">
        <f>IF(DAY(AprSun1)=1,IF(AND(YEAR(AprSun1+28)=CalendarYear,MONTH(AprSun1+28)=4),AprSun1+28,""),IF(AND(YEAR(AprSun1+35)=CalendarYear,MONTH(AprSun1+35)=4),AprSun1+35,""))</f>
        <v>41028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IF(DAY(AprSun1)=1,IF(AND(YEAR(AprSun1+29)=CalendarYear,MONTH(AprSun1+29)=4),AprSun1+29,""),IF(AND(YEAR(AprSun1+36)=CalendarYear,MONTH(AprSun1+36)=4),AprSun1+36,""))</f>
        <v>41029</v>
      </c>
      <c r="C15" s="21" t="str">
        <f>IF(DAY(AprSun1)=1,IF(AND(YEAR(AprSun1+30)=CalendarYear,MONTH(AprSun1+30)=4),AprSun1+30,""),IF(AND(YEAR(AprSun1+37)=CalendarYear,MONTH(AprSun1+37)=4),AprSun1+37,""))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UPPER(TEXT(DATE(CalendarYear,5,1),"mmmm yyyy"))</f>
        <v>MAY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IF(DAY(MaySun1)=1,"",IF(AND(YEAR(MaySun1+1)=CalendarYear,MONTH(MaySun1+1)=5),MaySun1+1,""))</f>
        <v/>
      </c>
      <c r="C5" s="17">
        <f>IF(DAY(MaySun1)=1,"",IF(AND(YEAR(MaySun1+2)=CalendarYear,MONTH(MaySun1+2)=5),MaySun1+2,""))</f>
        <v>41030</v>
      </c>
      <c r="D5" s="17">
        <f>IF(DAY(MaySun1)=1,"",IF(AND(YEAR(MaySun1+3)=CalendarYear,MONTH(MaySun1+3)=5),MaySun1+3,""))</f>
        <v>41031</v>
      </c>
      <c r="E5" s="17">
        <f>IF(DAY(MaySun1)=1,"",IF(AND(YEAR(MaySun1+4)=CalendarYear,MONTH(MaySun1+4)=5),MaySun1+4,""))</f>
        <v>41032</v>
      </c>
      <c r="F5" s="17">
        <f>IF(DAY(MaySun1)=1,"",IF(AND(YEAR(MaySun1+5)=CalendarYear,MONTH(MaySun1+5)=5),MaySun1+5,""))</f>
        <v>41033</v>
      </c>
      <c r="G5" s="17">
        <f>IF(DAY(MaySun1)=1,"",IF(AND(YEAR(MaySun1+6)=CalendarYear,MONTH(MaySun1+6)=5),MaySun1+6,""))</f>
        <v>41034</v>
      </c>
      <c r="H5" s="17">
        <f>IF(DAY(MaySun1)=1,IF(AND(YEAR(MaySun1)=CalendarYear,MONTH(MaySun1)=5),MaySun1,""),IF(AND(YEAR(MaySun1+7)=CalendarYear,MONTH(MaySun1+7)=5),MaySun1+7,""))</f>
        <v>41035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IF(DAY(MaySun1)=1,IF(AND(YEAR(MaySun1+1)=CalendarYear,MONTH(MaySun1+1)=5),MaySun1+1,""),IF(AND(YEAR(MaySun1+8)=CalendarYear,MONTH(MaySun1+8)=5),MaySun1+8,""))</f>
        <v>41036</v>
      </c>
      <c r="C7" s="18">
        <f>IF(DAY(MaySun1)=1,IF(AND(YEAR(MaySun1+2)=CalendarYear,MONTH(MaySun1+2)=5),MaySun1+2,""),IF(AND(YEAR(MaySun1+9)=CalendarYear,MONTH(MaySun1+9)=5),MaySun1+9,""))</f>
        <v>41037</v>
      </c>
      <c r="D7" s="18">
        <f>IF(DAY(MaySun1)=1,IF(AND(YEAR(MaySun1+3)=CalendarYear,MONTH(MaySun1+3)=5),MaySun1+3,""),IF(AND(YEAR(MaySun1+10)=CalendarYear,MONTH(MaySun1+10)=5),MaySun1+10,""))</f>
        <v>41038</v>
      </c>
      <c r="E7" s="18">
        <f>IF(DAY(MaySun1)=1,IF(AND(YEAR(MaySun1+4)=CalendarYear,MONTH(MaySun1+4)=5),MaySun1+4,""),IF(AND(YEAR(MaySun1+11)=CalendarYear,MONTH(MaySun1+11)=5),MaySun1+11,""))</f>
        <v>41039</v>
      </c>
      <c r="F7" s="18">
        <f>IF(DAY(MaySun1)=1,IF(AND(YEAR(MaySun1+5)=CalendarYear,MONTH(MaySun1+5)=5),MaySun1+5,""),IF(AND(YEAR(MaySun1+12)=CalendarYear,MONTH(MaySun1+12)=5),MaySun1+12,""))</f>
        <v>41040</v>
      </c>
      <c r="G7" s="18">
        <f>IF(DAY(MaySun1)=1,IF(AND(YEAR(MaySun1+6)=CalendarYear,MONTH(MaySun1+6)=5),MaySun1+6,""),IF(AND(YEAR(MaySun1+13)=CalendarYear,MONTH(MaySun1+13)=5),MaySun1+13,""))</f>
        <v>41041</v>
      </c>
      <c r="H7" s="18">
        <f>IF(DAY(MaySun1)=1,IF(AND(YEAR(MaySun1+7)=CalendarYear,MONTH(MaySun1+7)=5),MaySun1+7,""),IF(AND(YEAR(MaySun1+14)=CalendarYear,MONTH(MaySun1+14)=5),MaySun1+14,""))</f>
        <v>41042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IF(DAY(MaySun1)=1,IF(AND(YEAR(MaySun1+8)=CalendarYear,MONTH(MaySun1+8)=5),MaySun1+8,""),IF(AND(YEAR(MaySun1+15)=CalendarYear,MONTH(MaySun1+15)=5),MaySun1+15,""))</f>
        <v>41043</v>
      </c>
      <c r="C9" s="19">
        <f>IF(DAY(MaySun1)=1,IF(AND(YEAR(MaySun1+9)=CalendarYear,MONTH(MaySun1+9)=5),MaySun1+9,""),IF(AND(YEAR(MaySun1+16)=CalendarYear,MONTH(MaySun1+16)=5),MaySun1+16,""))</f>
        <v>41044</v>
      </c>
      <c r="D9" s="19">
        <f>IF(DAY(MaySun1)=1,IF(AND(YEAR(MaySun1+10)=CalendarYear,MONTH(MaySun1+10)=5),MaySun1+10,""),IF(AND(YEAR(MaySun1+17)=CalendarYear,MONTH(MaySun1+17)=5),MaySun1+17,""))</f>
        <v>41045</v>
      </c>
      <c r="E9" s="19">
        <f>IF(DAY(MaySun1)=1,IF(AND(YEAR(MaySun1+11)=CalendarYear,MONTH(MaySun1+11)=5),MaySun1+11,""),IF(AND(YEAR(MaySun1+18)=CalendarYear,MONTH(MaySun1+18)=5),MaySun1+18,""))</f>
        <v>41046</v>
      </c>
      <c r="F9" s="19">
        <f>IF(DAY(MaySun1)=1,IF(AND(YEAR(MaySun1+12)=CalendarYear,MONTH(MaySun1+12)=5),MaySun1+12,""),IF(AND(YEAR(MaySun1+19)=CalendarYear,MONTH(MaySun1+19)=5),MaySun1+19,""))</f>
        <v>41047</v>
      </c>
      <c r="G9" s="19">
        <f>IF(DAY(MaySun1)=1,IF(AND(YEAR(MaySun1+13)=CalendarYear,MONTH(MaySun1+13)=5),MaySun1+13,""),IF(AND(YEAR(MaySun1+20)=CalendarYear,MONTH(MaySun1+20)=5),MaySun1+20,""))</f>
        <v>41048</v>
      </c>
      <c r="H9" s="19">
        <f>IF(DAY(MaySun1)=1,IF(AND(YEAR(MaySun1+14)=CalendarYear,MONTH(MaySun1+14)=5),MaySun1+14,""),IF(AND(YEAR(MaySun1+21)=CalendarYear,MONTH(MaySun1+21)=5),MaySun1+21,""))</f>
        <v>41049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IF(DAY(MaySun1)=1,IF(AND(YEAR(MaySun1+15)=CalendarYear,MONTH(MaySun1+15)=5),MaySun1+15,""),IF(AND(YEAR(MaySun1+22)=CalendarYear,MONTH(MaySun1+22)=5),MaySun1+22,""))</f>
        <v>41050</v>
      </c>
      <c r="C11" s="20">
        <f>IF(DAY(MaySun1)=1,IF(AND(YEAR(MaySun1+16)=CalendarYear,MONTH(MaySun1+16)=5),MaySun1+16,""),IF(AND(YEAR(MaySun1+23)=CalendarYear,MONTH(MaySun1+23)=5),MaySun1+23,""))</f>
        <v>41051</v>
      </c>
      <c r="D11" s="20">
        <f>IF(DAY(MaySun1)=1,IF(AND(YEAR(MaySun1+17)=CalendarYear,MONTH(MaySun1+17)=5),MaySun1+17,""),IF(AND(YEAR(MaySun1+24)=CalendarYear,MONTH(MaySun1+24)=5),MaySun1+24,""))</f>
        <v>41052</v>
      </c>
      <c r="E11" s="20">
        <f>IF(DAY(MaySun1)=1,IF(AND(YEAR(MaySun1+18)=CalendarYear,MONTH(MaySun1+18)=5),MaySun1+18,""),IF(AND(YEAR(MaySun1+25)=CalendarYear,MONTH(MaySun1+25)=5),MaySun1+25,""))</f>
        <v>41053</v>
      </c>
      <c r="F11" s="20">
        <f>IF(DAY(MaySun1)=1,IF(AND(YEAR(MaySun1+19)=CalendarYear,MONTH(MaySun1+19)=5),MaySun1+19,""),IF(AND(YEAR(MaySun1+26)=CalendarYear,MONTH(MaySun1+26)=5),MaySun1+26,""))</f>
        <v>41054</v>
      </c>
      <c r="G11" s="20">
        <f>IF(DAY(MaySun1)=1,IF(AND(YEAR(MaySun1+20)=CalendarYear,MONTH(MaySun1+20)=5),MaySun1+20,""),IF(AND(YEAR(MaySun1+27)=CalendarYear,MONTH(MaySun1+27)=5),MaySun1+27,""))</f>
        <v>41055</v>
      </c>
      <c r="H11" s="20">
        <f>IF(DAY(MaySun1)=1,IF(AND(YEAR(MaySun1+21)=CalendarYear,MONTH(MaySun1+21)=5),MaySun1+21,""),IF(AND(YEAR(MaySun1+28)=CalendarYear,MONTH(MaySun1+28)=5),MaySun1+28,""))</f>
        <v>41056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IF(DAY(MaySun1)=1,IF(AND(YEAR(MaySun1+22)=CalendarYear,MONTH(MaySun1+22)=5),MaySun1+22,""),IF(AND(YEAR(MaySun1+29)=CalendarYear,MONTH(MaySun1+29)=5),MaySun1+29,""))</f>
        <v>41057</v>
      </c>
      <c r="C13" s="19">
        <f>IF(DAY(MaySun1)=1,IF(AND(YEAR(MaySun1+23)=CalendarYear,MONTH(MaySun1+23)=5),MaySun1+23,""),IF(AND(YEAR(MaySun1+30)=CalendarYear,MONTH(MaySun1+30)=5),MaySun1+30,""))</f>
        <v>41058</v>
      </c>
      <c r="D13" s="19">
        <f>IF(DAY(MaySun1)=1,IF(AND(YEAR(MaySun1+24)=CalendarYear,MONTH(MaySun1+24)=5),MaySun1+24,""),IF(AND(YEAR(MaySun1+31)=CalendarYear,MONTH(MaySun1+31)=5),MaySun1+31,""))</f>
        <v>41059</v>
      </c>
      <c r="E13" s="19">
        <f>IF(DAY(MaySun1)=1,IF(AND(YEAR(MaySun1+25)=CalendarYear,MONTH(MaySun1+25)=5),MaySun1+25,""),IF(AND(YEAR(MaySun1+32)=CalendarYear,MONTH(MaySun1+32)=5),MaySun1+32,""))</f>
        <v>41060</v>
      </c>
      <c r="F13" s="19" t="str">
        <f>IF(DAY(MaySun1)=1,IF(AND(YEAR(MaySun1+26)=CalendarYear,MONTH(MaySun1+26)=5),MaySun1+26,""),IF(AND(YEAR(MaySun1+33)=CalendarYear,MONTH(MaySun1+33)=5),MaySun1+33,""))</f>
        <v/>
      </c>
      <c r="G13" s="19" t="str">
        <f>IF(DAY(MaySun1)=1,IF(AND(YEAR(MaySun1+27)=CalendarYear,MONTH(MaySun1+27)=5),MaySun1+27,""),IF(AND(YEAR(MaySun1+34)=CalendarYear,MONTH(MaySun1+34)=5),MaySun1+34,""))</f>
        <v/>
      </c>
      <c r="H13" s="19" t="str">
        <f>IF(DAY(MaySun1)=1,IF(AND(YEAR(MaySun1+28)=CalendarYear,MONTH(MaySun1+28)=5),MaySun1+28,""),IF(AND(YEAR(MaySun1+35)=CalendarYear,MONTH(MaySun1+35)=5),MaySun1+35,""))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IF(DAY(MaySun1)=1,IF(AND(YEAR(MaySun1+29)=CalendarYear,MONTH(MaySun1+29)=5),MaySun1+29,""),IF(AND(YEAR(MaySun1+36)=CalendarYear,MONTH(MaySun1+36)=5),MaySun1+36,""))</f>
        <v/>
      </c>
      <c r="C15" s="21" t="str">
        <f>IF(DAY(MaySun1)=1,IF(AND(YEAR(MaySun1+30)=CalendarYear,MONTH(MaySun1+30)=5),MaySun1+30,""),IF(AND(YEAR(MaySun1+37)=CalendarYear,MONTH(MaySun1+37)=5),MaySun1+37,""))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UPPER(TEXT(DATE(CalendarYear,6,1),"mmmm yyyy"))</f>
        <v>JUNE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IF(DAY(JunSun1)=1,"",IF(AND(YEAR(JunSun1+1)=CalendarYear,MONTH(JunSun1+1)=6),JunSun1+1,""))</f>
        <v/>
      </c>
      <c r="C5" s="17" t="str">
        <f>IF(DAY(JunSun1)=1,"",IF(AND(YEAR(JunSun1+2)=CalendarYear,MONTH(JunSun1+2)=6),JunSun1+2,""))</f>
        <v/>
      </c>
      <c r="D5" s="17" t="str">
        <f>IF(DAY(JunSun1)=1,"",IF(AND(YEAR(JunSun1+3)=CalendarYear,MONTH(JunSun1+3)=6),JunSun1+3,""))</f>
        <v/>
      </c>
      <c r="E5" s="17" t="str">
        <f>IF(DAY(JunSun1)=1,"",IF(AND(YEAR(JunSun1+4)=CalendarYear,MONTH(JunSun1+4)=6),JunSun1+4,""))</f>
        <v/>
      </c>
      <c r="F5" s="17">
        <f>IF(DAY(JunSun1)=1,"",IF(AND(YEAR(JunSun1+5)=CalendarYear,MONTH(JunSun1+5)=6),JunSun1+5,""))</f>
        <v>41061</v>
      </c>
      <c r="G5" s="17">
        <f>IF(DAY(JunSun1)=1,"",IF(AND(YEAR(JunSun1+6)=CalendarYear,MONTH(JunSun1+6)=6),JunSun1+6,""))</f>
        <v>41062</v>
      </c>
      <c r="H5" s="17">
        <f>IF(DAY(JunSun1)=1,IF(AND(YEAR(JunSun1)=CalendarYear,MONTH(JunSun1)=6),JunSun1,""),IF(AND(YEAR(JunSun1+7)=CalendarYear,MONTH(JunSun1+7)=6),JunSun1+7,""))</f>
        <v>41063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IF(DAY(JunSun1)=1,IF(AND(YEAR(JunSun1+1)=CalendarYear,MONTH(JunSun1+1)=6),JunSun1+1,""),IF(AND(YEAR(JunSun1+8)=CalendarYear,MONTH(JunSun1+8)=6),JunSun1+8,""))</f>
        <v>41064</v>
      </c>
      <c r="C7" s="18">
        <f>IF(DAY(JunSun1)=1,IF(AND(YEAR(JunSun1+2)=CalendarYear,MONTH(JunSun1+2)=6),JunSun1+2,""),IF(AND(YEAR(JunSun1+9)=CalendarYear,MONTH(JunSun1+9)=6),JunSun1+9,""))</f>
        <v>41065</v>
      </c>
      <c r="D7" s="18">
        <f>IF(DAY(JunSun1)=1,IF(AND(YEAR(JunSun1+3)=CalendarYear,MONTH(JunSun1+3)=6),JunSun1+3,""),IF(AND(YEAR(JunSun1+10)=CalendarYear,MONTH(JunSun1+10)=6),JunSun1+10,""))</f>
        <v>41066</v>
      </c>
      <c r="E7" s="18">
        <f>IF(DAY(JunSun1)=1,IF(AND(YEAR(JunSun1+4)=CalendarYear,MONTH(JunSun1+4)=6),JunSun1+4,""),IF(AND(YEAR(JunSun1+11)=CalendarYear,MONTH(JunSun1+11)=6),JunSun1+11,""))</f>
        <v>41067</v>
      </c>
      <c r="F7" s="18">
        <f>IF(DAY(JunSun1)=1,IF(AND(YEAR(JunSun1+5)=CalendarYear,MONTH(JunSun1+5)=6),JunSun1+5,""),IF(AND(YEAR(JunSun1+12)=CalendarYear,MONTH(JunSun1+12)=6),JunSun1+12,""))</f>
        <v>41068</v>
      </c>
      <c r="G7" s="18">
        <f>IF(DAY(JunSun1)=1,IF(AND(YEAR(JunSun1+6)=CalendarYear,MONTH(JunSun1+6)=6),JunSun1+6,""),IF(AND(YEAR(JunSun1+13)=CalendarYear,MONTH(JunSun1+13)=6),JunSun1+13,""))</f>
        <v>41069</v>
      </c>
      <c r="H7" s="18">
        <f>IF(DAY(JunSun1)=1,IF(AND(YEAR(JunSun1+7)=CalendarYear,MONTH(JunSun1+7)=6),JunSun1+7,""),IF(AND(YEAR(JunSun1+14)=CalendarYear,MONTH(JunSun1+14)=6),JunSun1+14,""))</f>
        <v>41070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IF(DAY(JunSun1)=1,IF(AND(YEAR(JunSun1+8)=CalendarYear,MONTH(JunSun1+8)=6),JunSun1+8,""),IF(AND(YEAR(JunSun1+15)=CalendarYear,MONTH(JunSun1+15)=6),JunSun1+15,""))</f>
        <v>41071</v>
      </c>
      <c r="C9" s="19">
        <f>IF(DAY(JunSun1)=1,IF(AND(YEAR(JunSun1+9)=CalendarYear,MONTH(JunSun1+9)=6),JunSun1+9,""),IF(AND(YEAR(JunSun1+16)=CalendarYear,MONTH(JunSun1+16)=6),JunSun1+16,""))</f>
        <v>41072</v>
      </c>
      <c r="D9" s="19">
        <f>IF(DAY(JunSun1)=1,IF(AND(YEAR(JunSun1+10)=CalendarYear,MONTH(JunSun1+10)=6),JunSun1+10,""),IF(AND(YEAR(JunSun1+17)=CalendarYear,MONTH(JunSun1+17)=6),JunSun1+17,""))</f>
        <v>41073</v>
      </c>
      <c r="E9" s="19">
        <f>IF(DAY(JunSun1)=1,IF(AND(YEAR(JunSun1+11)=CalendarYear,MONTH(JunSun1+11)=6),JunSun1+11,""),IF(AND(YEAR(JunSun1+18)=CalendarYear,MONTH(JunSun1+18)=6),JunSun1+18,""))</f>
        <v>41074</v>
      </c>
      <c r="F9" s="19">
        <f>IF(DAY(JunSun1)=1,IF(AND(YEAR(JunSun1+12)=CalendarYear,MONTH(JunSun1+12)=6),JunSun1+12,""),IF(AND(YEAR(JunSun1+19)=CalendarYear,MONTH(JunSun1+19)=6),JunSun1+19,""))</f>
        <v>41075</v>
      </c>
      <c r="G9" s="19">
        <f>IF(DAY(JunSun1)=1,IF(AND(YEAR(JunSun1+13)=CalendarYear,MONTH(JunSun1+13)=6),JunSun1+13,""),IF(AND(YEAR(JunSun1+20)=CalendarYear,MONTH(JunSun1+20)=6),JunSun1+20,""))</f>
        <v>41076</v>
      </c>
      <c r="H9" s="19">
        <f>IF(DAY(JunSun1)=1,IF(AND(YEAR(JunSun1+14)=CalendarYear,MONTH(JunSun1+14)=6),JunSun1+14,""),IF(AND(YEAR(JunSun1+21)=CalendarYear,MONTH(JunSun1+21)=6),JunSun1+21,""))</f>
        <v>41077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IF(DAY(JunSun1)=1,IF(AND(YEAR(JunSun1+15)=CalendarYear,MONTH(JunSun1+15)=6),JunSun1+15,""),IF(AND(YEAR(JunSun1+22)=CalendarYear,MONTH(JunSun1+22)=6),JunSun1+22,""))</f>
        <v>41078</v>
      </c>
      <c r="C11" s="20">
        <f>IF(DAY(JunSun1)=1,IF(AND(YEAR(JunSun1+16)=CalendarYear,MONTH(JunSun1+16)=6),JunSun1+16,""),IF(AND(YEAR(JunSun1+23)=CalendarYear,MONTH(JunSun1+23)=6),JunSun1+23,""))</f>
        <v>41079</v>
      </c>
      <c r="D11" s="20">
        <f>IF(DAY(JunSun1)=1,IF(AND(YEAR(JunSun1+17)=CalendarYear,MONTH(JunSun1+17)=6),JunSun1+17,""),IF(AND(YEAR(JunSun1+24)=CalendarYear,MONTH(JunSun1+24)=6),JunSun1+24,""))</f>
        <v>41080</v>
      </c>
      <c r="E11" s="20">
        <f>IF(DAY(JunSun1)=1,IF(AND(YEAR(JunSun1+18)=CalendarYear,MONTH(JunSun1+18)=6),JunSun1+18,""),IF(AND(YEAR(JunSun1+25)=CalendarYear,MONTH(JunSun1+25)=6),JunSun1+25,""))</f>
        <v>41081</v>
      </c>
      <c r="F11" s="20">
        <f>IF(DAY(JunSun1)=1,IF(AND(YEAR(JunSun1+19)=CalendarYear,MONTH(JunSun1+19)=6),JunSun1+19,""),IF(AND(YEAR(JunSun1+26)=CalendarYear,MONTH(JunSun1+26)=6),JunSun1+26,""))</f>
        <v>41082</v>
      </c>
      <c r="G11" s="20">
        <f>IF(DAY(JunSun1)=1,IF(AND(YEAR(JunSun1+20)=CalendarYear,MONTH(JunSun1+20)=6),JunSun1+20,""),IF(AND(YEAR(JunSun1+27)=CalendarYear,MONTH(JunSun1+27)=6),JunSun1+27,""))</f>
        <v>41083</v>
      </c>
      <c r="H11" s="20">
        <f>IF(DAY(JunSun1)=1,IF(AND(YEAR(JunSun1+21)=CalendarYear,MONTH(JunSun1+21)=6),JunSun1+21,""),IF(AND(YEAR(JunSun1+28)=CalendarYear,MONTH(JunSun1+28)=6),JunSun1+28,""))</f>
        <v>41084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IF(DAY(JunSun1)=1,IF(AND(YEAR(JunSun1+22)=CalendarYear,MONTH(JunSun1+22)=6),JunSun1+22,""),IF(AND(YEAR(JunSun1+29)=CalendarYear,MONTH(JunSun1+29)=6),JunSun1+29,""))</f>
        <v>41085</v>
      </c>
      <c r="C13" s="19">
        <f>IF(DAY(JunSun1)=1,IF(AND(YEAR(JunSun1+23)=CalendarYear,MONTH(JunSun1+23)=6),JunSun1+23,""),IF(AND(YEAR(JunSun1+30)=CalendarYear,MONTH(JunSun1+30)=6),JunSun1+30,""))</f>
        <v>41086</v>
      </c>
      <c r="D13" s="19">
        <f>IF(DAY(JunSun1)=1,IF(AND(YEAR(JunSun1+24)=CalendarYear,MONTH(JunSun1+24)=6),JunSun1+24,""),IF(AND(YEAR(JunSun1+31)=CalendarYear,MONTH(JunSun1+31)=6),JunSun1+31,""))</f>
        <v>41087</v>
      </c>
      <c r="E13" s="19">
        <f>IF(DAY(JunSun1)=1,IF(AND(YEAR(JunSun1+25)=CalendarYear,MONTH(JunSun1+25)=6),JunSun1+25,""),IF(AND(YEAR(JunSun1+32)=CalendarYear,MONTH(JunSun1+32)=6),JunSun1+32,""))</f>
        <v>41088</v>
      </c>
      <c r="F13" s="19">
        <f>IF(DAY(JunSun1)=1,IF(AND(YEAR(JunSun1+26)=CalendarYear,MONTH(JunSun1+26)=6),JunSun1+26,""),IF(AND(YEAR(JunSun1+33)=CalendarYear,MONTH(JunSun1+33)=6),JunSun1+33,""))</f>
        <v>41089</v>
      </c>
      <c r="G13" s="19">
        <f>IF(DAY(JunSun1)=1,IF(AND(YEAR(JunSun1+27)=CalendarYear,MONTH(JunSun1+27)=6),JunSun1+27,""),IF(AND(YEAR(JunSun1+34)=CalendarYear,MONTH(JunSun1+34)=6),JunSun1+34,""))</f>
        <v>41090</v>
      </c>
      <c r="H13" s="19" t="str">
        <f>IF(DAY(JunSun1)=1,IF(AND(YEAR(JunSun1+28)=CalendarYear,MONTH(JunSun1+28)=6),JunSun1+28,""),IF(AND(YEAR(JunSun1+35)=CalendarYear,MONTH(JunSun1+35)=6),JunSun1+35,""))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IF(DAY(JunSun1)=1,IF(AND(YEAR(JunSun1+29)=CalendarYear,MONTH(JunSun1+29)=6),JunSun1+29,""),IF(AND(YEAR(JunSun1+36)=CalendarYear,MONTH(JunSun1+36)=6),JunSun1+36,""))</f>
        <v/>
      </c>
      <c r="C15" s="21" t="str">
        <f>IF(DAY(JunSun1)=1,IF(AND(YEAR(JunSun1+30)=CalendarYear,MONTH(JunSun1+30)=6),JunSun1+30,""),IF(AND(YEAR(JunSun1+37)=CalendarYear,MONTH(JunSun1+37)=6),JunSun1+37,""))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UPPER(TEXT(DATE(CalendarYear,7,1),"mmmm yyyy"))</f>
        <v>JULY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IF(DAY(JulSun1)=1,"",IF(AND(YEAR(JulSun1+1)=CalendarYear,MONTH(JulSun1+1)=7),JulSun1+1,""))</f>
        <v/>
      </c>
      <c r="C5" s="17" t="str">
        <f>IF(DAY(JulSun1)=1,"",IF(AND(YEAR(JulSun1+2)=CalendarYear,MONTH(JulSun1+2)=7),JulSun1+2,""))</f>
        <v/>
      </c>
      <c r="D5" s="17" t="str">
        <f>IF(DAY(JulSun1)=1,"",IF(AND(YEAR(JulSun1+3)=CalendarYear,MONTH(JulSun1+3)=7),JulSun1+3,""))</f>
        <v/>
      </c>
      <c r="E5" s="17" t="str">
        <f>IF(DAY(JulSun1)=1,"",IF(AND(YEAR(JulSun1+4)=CalendarYear,MONTH(JulSun1+4)=7),JulSun1+4,""))</f>
        <v/>
      </c>
      <c r="F5" s="17" t="str">
        <f>IF(DAY(JulSun1)=1,"",IF(AND(YEAR(JulSun1+5)=CalendarYear,MONTH(JulSun1+5)=7),JulSun1+5,""))</f>
        <v/>
      </c>
      <c r="G5" s="17" t="str">
        <f>IF(DAY(JulSun1)=1,"",IF(AND(YEAR(JulSun1+6)=CalendarYear,MONTH(JulSun1+6)=7),JulSun1+6,""))</f>
        <v/>
      </c>
      <c r="H5" s="17">
        <f>IF(DAY(JulSun1)=1,IF(AND(YEAR(JulSun1)=CalendarYear,MONTH(JulSun1)=7),JulSun1,""),IF(AND(YEAR(JulSun1+7)=CalendarYear,MONTH(JulSun1+7)=7),JulSun1+7,""))</f>
        <v>41091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IF(DAY(JulSun1)=1,IF(AND(YEAR(JulSun1+1)=CalendarYear,MONTH(JulSun1+1)=7),JulSun1+1,""),IF(AND(YEAR(JulSun1+8)=CalendarYear,MONTH(JulSun1+8)=7),JulSun1+8,""))</f>
        <v>41092</v>
      </c>
      <c r="C7" s="18">
        <f>IF(DAY(JulSun1)=1,IF(AND(YEAR(JulSun1+2)=CalendarYear,MONTH(JulSun1+2)=7),JulSun1+2,""),IF(AND(YEAR(JulSun1+9)=CalendarYear,MONTH(JulSun1+9)=7),JulSun1+9,""))</f>
        <v>41093</v>
      </c>
      <c r="D7" s="18">
        <f>IF(DAY(JulSun1)=1,IF(AND(YEAR(JulSun1+3)=CalendarYear,MONTH(JulSun1+3)=7),JulSun1+3,""),IF(AND(YEAR(JulSun1+10)=CalendarYear,MONTH(JulSun1+10)=7),JulSun1+10,""))</f>
        <v>41094</v>
      </c>
      <c r="E7" s="18">
        <f>IF(DAY(JulSun1)=1,IF(AND(YEAR(JulSun1+4)=CalendarYear,MONTH(JulSun1+4)=7),JulSun1+4,""),IF(AND(YEAR(JulSun1+11)=CalendarYear,MONTH(JulSun1+11)=7),JulSun1+11,""))</f>
        <v>41095</v>
      </c>
      <c r="F7" s="18">
        <f>IF(DAY(JulSun1)=1,IF(AND(YEAR(JulSun1+5)=CalendarYear,MONTH(JulSun1+5)=7),JulSun1+5,""),IF(AND(YEAR(JulSun1+12)=CalendarYear,MONTH(JulSun1+12)=7),JulSun1+12,""))</f>
        <v>41096</v>
      </c>
      <c r="G7" s="18">
        <f>IF(DAY(JulSun1)=1,IF(AND(YEAR(JulSun1+6)=CalendarYear,MONTH(JulSun1+6)=7),JulSun1+6,""),IF(AND(YEAR(JulSun1+13)=CalendarYear,MONTH(JulSun1+13)=7),JulSun1+13,""))</f>
        <v>41097</v>
      </c>
      <c r="H7" s="18">
        <f>IF(DAY(JulSun1)=1,IF(AND(YEAR(JulSun1+7)=CalendarYear,MONTH(JulSun1+7)=7),JulSun1+7,""),IF(AND(YEAR(JulSun1+14)=CalendarYear,MONTH(JulSun1+14)=7),JulSun1+14,""))</f>
        <v>41098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IF(DAY(JulSun1)=1,IF(AND(YEAR(JulSun1+8)=CalendarYear,MONTH(JulSun1+8)=7),JulSun1+8,""),IF(AND(YEAR(JulSun1+15)=CalendarYear,MONTH(JulSun1+15)=7),JulSun1+15,""))</f>
        <v>41099</v>
      </c>
      <c r="C9" s="19">
        <f>IF(DAY(JulSun1)=1,IF(AND(YEAR(JulSun1+9)=CalendarYear,MONTH(JulSun1+9)=7),JulSun1+9,""),IF(AND(YEAR(JulSun1+16)=CalendarYear,MONTH(JulSun1+16)=7),JulSun1+16,""))</f>
        <v>41100</v>
      </c>
      <c r="D9" s="19">
        <f>IF(DAY(JulSun1)=1,IF(AND(YEAR(JulSun1+10)=CalendarYear,MONTH(JulSun1+10)=7),JulSun1+10,""),IF(AND(YEAR(JulSun1+17)=CalendarYear,MONTH(JulSun1+17)=7),JulSun1+17,""))</f>
        <v>41101</v>
      </c>
      <c r="E9" s="19">
        <f>IF(DAY(JulSun1)=1,IF(AND(YEAR(JulSun1+11)=CalendarYear,MONTH(JulSun1+11)=7),JulSun1+11,""),IF(AND(YEAR(JulSun1+18)=CalendarYear,MONTH(JulSun1+18)=7),JulSun1+18,""))</f>
        <v>41102</v>
      </c>
      <c r="F9" s="19">
        <f>IF(DAY(JulSun1)=1,IF(AND(YEAR(JulSun1+12)=CalendarYear,MONTH(JulSun1+12)=7),JulSun1+12,""),IF(AND(YEAR(JulSun1+19)=CalendarYear,MONTH(JulSun1+19)=7),JulSun1+19,""))</f>
        <v>41103</v>
      </c>
      <c r="G9" s="19">
        <f>IF(DAY(JulSun1)=1,IF(AND(YEAR(JulSun1+13)=CalendarYear,MONTH(JulSun1+13)=7),JulSun1+13,""),IF(AND(YEAR(JulSun1+20)=CalendarYear,MONTH(JulSun1+20)=7),JulSun1+20,""))</f>
        <v>41104</v>
      </c>
      <c r="H9" s="19">
        <f>IF(DAY(JulSun1)=1,IF(AND(YEAR(JulSun1+14)=CalendarYear,MONTH(JulSun1+14)=7),JulSun1+14,""),IF(AND(YEAR(JulSun1+21)=CalendarYear,MONTH(JulSun1+21)=7),JulSun1+21,""))</f>
        <v>41105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IF(DAY(JulSun1)=1,IF(AND(YEAR(JulSun1+15)=CalendarYear,MONTH(JulSun1+15)=7),JulSun1+15,""),IF(AND(YEAR(JulSun1+22)=CalendarYear,MONTH(JulSun1+22)=7),JulSun1+22,""))</f>
        <v>41106</v>
      </c>
      <c r="C11" s="20">
        <f>IF(DAY(JulSun1)=1,IF(AND(YEAR(JulSun1+16)=CalendarYear,MONTH(JulSun1+16)=7),JulSun1+16,""),IF(AND(YEAR(JulSun1+23)=CalendarYear,MONTH(JulSun1+23)=7),JulSun1+23,""))</f>
        <v>41107</v>
      </c>
      <c r="D11" s="20">
        <f>IF(DAY(JulSun1)=1,IF(AND(YEAR(JulSun1+17)=CalendarYear,MONTH(JulSun1+17)=7),JulSun1+17,""),IF(AND(YEAR(JulSun1+24)=CalendarYear,MONTH(JulSun1+24)=7),JulSun1+24,""))</f>
        <v>41108</v>
      </c>
      <c r="E11" s="20">
        <f>IF(DAY(JulSun1)=1,IF(AND(YEAR(JulSun1+18)=CalendarYear,MONTH(JulSun1+18)=7),JulSun1+18,""),IF(AND(YEAR(JulSun1+25)=CalendarYear,MONTH(JulSun1+25)=7),JulSun1+25,""))</f>
        <v>41109</v>
      </c>
      <c r="F11" s="20">
        <f>IF(DAY(JulSun1)=1,IF(AND(YEAR(JulSun1+19)=CalendarYear,MONTH(JulSun1+19)=7),JulSun1+19,""),IF(AND(YEAR(JulSun1+26)=CalendarYear,MONTH(JulSun1+26)=7),JulSun1+26,""))</f>
        <v>41110</v>
      </c>
      <c r="G11" s="20">
        <f>IF(DAY(JulSun1)=1,IF(AND(YEAR(JulSun1+20)=CalendarYear,MONTH(JulSun1+20)=7),JulSun1+20,""),IF(AND(YEAR(JulSun1+27)=CalendarYear,MONTH(JulSun1+27)=7),JulSun1+27,""))</f>
        <v>41111</v>
      </c>
      <c r="H11" s="20">
        <f>IF(DAY(JulSun1)=1,IF(AND(YEAR(JulSun1+21)=CalendarYear,MONTH(JulSun1+21)=7),JulSun1+21,""),IF(AND(YEAR(JulSun1+28)=CalendarYear,MONTH(JulSun1+28)=7),JulSun1+28,""))</f>
        <v>41112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IF(DAY(JulSun1)=1,IF(AND(YEAR(JulSun1+22)=CalendarYear,MONTH(JulSun1+22)=7),JulSun1+22,""),IF(AND(YEAR(JulSun1+29)=CalendarYear,MONTH(JulSun1+29)=7),JulSun1+29,""))</f>
        <v>41113</v>
      </c>
      <c r="C13" s="19">
        <f>IF(DAY(JulSun1)=1,IF(AND(YEAR(JulSun1+23)=CalendarYear,MONTH(JulSun1+23)=7),JulSun1+23,""),IF(AND(YEAR(JulSun1+30)=CalendarYear,MONTH(JulSun1+30)=7),JulSun1+30,""))</f>
        <v>41114</v>
      </c>
      <c r="D13" s="19">
        <f>IF(DAY(JulSun1)=1,IF(AND(YEAR(JulSun1+24)=CalendarYear,MONTH(JulSun1+24)=7),JulSun1+24,""),IF(AND(YEAR(JulSun1+31)=CalendarYear,MONTH(JulSun1+31)=7),JulSun1+31,""))</f>
        <v>41115</v>
      </c>
      <c r="E13" s="19">
        <f>IF(DAY(JulSun1)=1,IF(AND(YEAR(JulSun1+25)=CalendarYear,MONTH(JulSun1+25)=7),JulSun1+25,""),IF(AND(YEAR(JulSun1+32)=CalendarYear,MONTH(JulSun1+32)=7),JulSun1+32,""))</f>
        <v>41116</v>
      </c>
      <c r="F13" s="19">
        <f>IF(DAY(JulSun1)=1,IF(AND(YEAR(JulSun1+26)=CalendarYear,MONTH(JulSun1+26)=7),JulSun1+26,""),IF(AND(YEAR(JulSun1+33)=CalendarYear,MONTH(JulSun1+33)=7),JulSun1+33,""))</f>
        <v>41117</v>
      </c>
      <c r="G13" s="19">
        <f>IF(DAY(JulSun1)=1,IF(AND(YEAR(JulSun1+27)=CalendarYear,MONTH(JulSun1+27)=7),JulSun1+27,""),IF(AND(YEAR(JulSun1+34)=CalendarYear,MONTH(JulSun1+34)=7),JulSun1+34,""))</f>
        <v>41118</v>
      </c>
      <c r="H13" s="19">
        <f>IF(DAY(JulSun1)=1,IF(AND(YEAR(JulSun1+28)=CalendarYear,MONTH(JulSun1+28)=7),JulSun1+28,""),IF(AND(YEAR(JulSun1+35)=CalendarYear,MONTH(JulSun1+35)=7),JulSun1+35,""))</f>
        <v>41119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IF(DAY(JulSun1)=1,IF(AND(YEAR(JulSun1+29)=CalendarYear,MONTH(JulSun1+29)=7),JulSun1+29,""),IF(AND(YEAR(JulSun1+36)=CalendarYear,MONTH(JulSun1+36)=7),JulSun1+36,""))</f>
        <v>41120</v>
      </c>
      <c r="C15" s="21">
        <f>IF(DAY(JulSun1)=1,IF(AND(YEAR(JulSun1+30)=CalendarYear,MONTH(JulSun1+30)=7),JulSun1+30,""),IF(AND(YEAR(JulSun1+37)=CalendarYear,MONTH(JulSun1+37)=7),JulSun1+37,""))</f>
        <v>41121</v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UPPER(TEXT(DATE(CalendarYear,8,1),"mmmm yyyy"))</f>
        <v>AUGUST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IF(DAY(AugSun1)=1,"",IF(AND(YEAR(AugSun1+1)=CalendarYear,MONTH(AugSun1+1)=8),AugSun1+1,""))</f>
        <v/>
      </c>
      <c r="C5" s="17" t="str">
        <f>IF(DAY(AugSun1)=1,"",IF(AND(YEAR(AugSun1+2)=CalendarYear,MONTH(AugSun1+2)=8),AugSun1+2,""))</f>
        <v/>
      </c>
      <c r="D5" s="17">
        <f>IF(DAY(AugSun1)=1,"",IF(AND(YEAR(AugSun1+3)=CalendarYear,MONTH(AugSun1+3)=8),AugSun1+3,""))</f>
        <v>41122</v>
      </c>
      <c r="E5" s="17">
        <f>IF(DAY(AugSun1)=1,"",IF(AND(YEAR(AugSun1+4)=CalendarYear,MONTH(AugSun1+4)=8),AugSun1+4,""))</f>
        <v>41123</v>
      </c>
      <c r="F5" s="17">
        <f>IF(DAY(AugSun1)=1,"",IF(AND(YEAR(AugSun1+5)=CalendarYear,MONTH(AugSun1+5)=8),AugSun1+5,""))</f>
        <v>41124</v>
      </c>
      <c r="G5" s="17">
        <f>IF(DAY(AugSun1)=1,"",IF(AND(YEAR(AugSun1+6)=CalendarYear,MONTH(AugSun1+6)=8),AugSun1+6,""))</f>
        <v>41125</v>
      </c>
      <c r="H5" s="17">
        <f>IF(DAY(AugSun1)=1,IF(AND(YEAR(AugSun1)=CalendarYear,MONTH(AugSun1)=8),AugSun1,""),IF(AND(YEAR(AugSun1+7)=CalendarYear,MONTH(AugSun1+7)=8),AugSun1+7,""))</f>
        <v>41126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IF(DAY(AugSun1)=1,IF(AND(YEAR(AugSun1+1)=CalendarYear,MONTH(AugSun1+1)=8),AugSun1+1,""),IF(AND(YEAR(AugSun1+8)=CalendarYear,MONTH(AugSun1+8)=8),AugSun1+8,""))</f>
        <v>41127</v>
      </c>
      <c r="C7" s="18">
        <f>IF(DAY(AugSun1)=1,IF(AND(YEAR(AugSun1+2)=CalendarYear,MONTH(AugSun1+2)=8),AugSun1+2,""),IF(AND(YEAR(AugSun1+9)=CalendarYear,MONTH(AugSun1+9)=8),AugSun1+9,""))</f>
        <v>41128</v>
      </c>
      <c r="D7" s="18">
        <f>IF(DAY(AugSun1)=1,IF(AND(YEAR(AugSun1+3)=CalendarYear,MONTH(AugSun1+3)=8),AugSun1+3,""),IF(AND(YEAR(AugSun1+10)=CalendarYear,MONTH(AugSun1+10)=8),AugSun1+10,""))</f>
        <v>41129</v>
      </c>
      <c r="E7" s="18">
        <f>IF(DAY(AugSun1)=1,IF(AND(YEAR(AugSun1+4)=CalendarYear,MONTH(AugSun1+4)=8),AugSun1+4,""),IF(AND(YEAR(AugSun1+11)=CalendarYear,MONTH(AugSun1+11)=8),AugSun1+11,""))</f>
        <v>41130</v>
      </c>
      <c r="F7" s="18">
        <f>IF(DAY(AugSun1)=1,IF(AND(YEAR(AugSun1+5)=CalendarYear,MONTH(AugSun1+5)=8),AugSun1+5,""),IF(AND(YEAR(AugSun1+12)=CalendarYear,MONTH(AugSun1+12)=8),AugSun1+12,""))</f>
        <v>41131</v>
      </c>
      <c r="G7" s="18">
        <f>IF(DAY(AugSun1)=1,IF(AND(YEAR(AugSun1+6)=CalendarYear,MONTH(AugSun1+6)=8),AugSun1+6,""),IF(AND(YEAR(AugSun1+13)=CalendarYear,MONTH(AugSun1+13)=8),AugSun1+13,""))</f>
        <v>41132</v>
      </c>
      <c r="H7" s="18">
        <f>IF(DAY(AugSun1)=1,IF(AND(YEAR(AugSun1+7)=CalendarYear,MONTH(AugSun1+7)=8),AugSun1+7,""),IF(AND(YEAR(AugSun1+14)=CalendarYear,MONTH(AugSun1+14)=8),AugSun1+14,""))</f>
        <v>41133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IF(DAY(AugSun1)=1,IF(AND(YEAR(AugSun1+8)=CalendarYear,MONTH(AugSun1+8)=8),AugSun1+8,""),IF(AND(YEAR(AugSun1+15)=CalendarYear,MONTH(AugSun1+15)=8),AugSun1+15,""))</f>
        <v>41134</v>
      </c>
      <c r="C9" s="19">
        <f>IF(DAY(AugSun1)=1,IF(AND(YEAR(AugSun1+9)=CalendarYear,MONTH(AugSun1+9)=8),AugSun1+9,""),IF(AND(YEAR(AugSun1+16)=CalendarYear,MONTH(AugSun1+16)=8),AugSun1+16,""))</f>
        <v>41135</v>
      </c>
      <c r="D9" s="19">
        <f>IF(DAY(AugSun1)=1,IF(AND(YEAR(AugSun1+10)=CalendarYear,MONTH(AugSun1+10)=8),AugSun1+10,""),IF(AND(YEAR(AugSun1+17)=CalendarYear,MONTH(AugSun1+17)=8),AugSun1+17,""))</f>
        <v>41136</v>
      </c>
      <c r="E9" s="19">
        <f>IF(DAY(AugSun1)=1,IF(AND(YEAR(AugSun1+11)=CalendarYear,MONTH(AugSun1+11)=8),AugSun1+11,""),IF(AND(YEAR(AugSun1+18)=CalendarYear,MONTH(AugSun1+18)=8),AugSun1+18,""))</f>
        <v>41137</v>
      </c>
      <c r="F9" s="19">
        <f>IF(DAY(AugSun1)=1,IF(AND(YEAR(AugSun1+12)=CalendarYear,MONTH(AugSun1+12)=8),AugSun1+12,""),IF(AND(YEAR(AugSun1+19)=CalendarYear,MONTH(AugSun1+19)=8),AugSun1+19,""))</f>
        <v>41138</v>
      </c>
      <c r="G9" s="19">
        <f>IF(DAY(AugSun1)=1,IF(AND(YEAR(AugSun1+13)=CalendarYear,MONTH(AugSun1+13)=8),AugSun1+13,""),IF(AND(YEAR(AugSun1+20)=CalendarYear,MONTH(AugSun1+20)=8),AugSun1+20,""))</f>
        <v>41139</v>
      </c>
      <c r="H9" s="19">
        <f>IF(DAY(AugSun1)=1,IF(AND(YEAR(AugSun1+14)=CalendarYear,MONTH(AugSun1+14)=8),AugSun1+14,""),IF(AND(YEAR(AugSun1+21)=CalendarYear,MONTH(AugSun1+21)=8),AugSun1+21,""))</f>
        <v>41140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IF(DAY(AugSun1)=1,IF(AND(YEAR(AugSun1+15)=CalendarYear,MONTH(AugSun1+15)=8),AugSun1+15,""),IF(AND(YEAR(AugSun1+22)=CalendarYear,MONTH(AugSun1+22)=8),AugSun1+22,""))</f>
        <v>41141</v>
      </c>
      <c r="C11" s="20">
        <f>IF(DAY(AugSun1)=1,IF(AND(YEAR(AugSun1+16)=CalendarYear,MONTH(AugSun1+16)=8),AugSun1+16,""),IF(AND(YEAR(AugSun1+23)=CalendarYear,MONTH(AugSun1+23)=8),AugSun1+23,""))</f>
        <v>41142</v>
      </c>
      <c r="D11" s="20">
        <f>IF(DAY(AugSun1)=1,IF(AND(YEAR(AugSun1+17)=CalendarYear,MONTH(AugSun1+17)=8),AugSun1+17,""),IF(AND(YEAR(AugSun1+24)=CalendarYear,MONTH(AugSun1+24)=8),AugSun1+24,""))</f>
        <v>41143</v>
      </c>
      <c r="E11" s="20">
        <f>IF(DAY(AugSun1)=1,IF(AND(YEAR(AugSun1+18)=CalendarYear,MONTH(AugSun1+18)=8),AugSun1+18,""),IF(AND(YEAR(AugSun1+25)=CalendarYear,MONTH(AugSun1+25)=8),AugSun1+25,""))</f>
        <v>41144</v>
      </c>
      <c r="F11" s="20">
        <f>IF(DAY(AugSun1)=1,IF(AND(YEAR(AugSun1+19)=CalendarYear,MONTH(AugSun1+19)=8),AugSun1+19,""),IF(AND(YEAR(AugSun1+26)=CalendarYear,MONTH(AugSun1+26)=8),AugSun1+26,""))</f>
        <v>41145</v>
      </c>
      <c r="G11" s="20">
        <f>IF(DAY(AugSun1)=1,IF(AND(YEAR(AugSun1+20)=CalendarYear,MONTH(AugSun1+20)=8),AugSun1+20,""),IF(AND(YEAR(AugSun1+27)=CalendarYear,MONTH(AugSun1+27)=8),AugSun1+27,""))</f>
        <v>41146</v>
      </c>
      <c r="H11" s="20">
        <f>IF(DAY(AugSun1)=1,IF(AND(YEAR(AugSun1+21)=CalendarYear,MONTH(AugSun1+21)=8),AugSun1+21,""),IF(AND(YEAR(AugSun1+28)=CalendarYear,MONTH(AugSun1+28)=8),AugSun1+28,""))</f>
        <v>41147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IF(DAY(AugSun1)=1,IF(AND(YEAR(AugSun1+22)=CalendarYear,MONTH(AugSun1+22)=8),AugSun1+22,""),IF(AND(YEAR(AugSun1+29)=CalendarYear,MONTH(AugSun1+29)=8),AugSun1+29,""))</f>
        <v>41148</v>
      </c>
      <c r="C13" s="19">
        <f>IF(DAY(AugSun1)=1,IF(AND(YEAR(AugSun1+23)=CalendarYear,MONTH(AugSun1+23)=8),AugSun1+23,""),IF(AND(YEAR(AugSun1+30)=CalendarYear,MONTH(AugSun1+30)=8),AugSun1+30,""))</f>
        <v>41149</v>
      </c>
      <c r="D13" s="19">
        <f>IF(DAY(AugSun1)=1,IF(AND(YEAR(AugSun1+24)=CalendarYear,MONTH(AugSun1+24)=8),AugSun1+24,""),IF(AND(YEAR(AugSun1+31)=CalendarYear,MONTH(AugSun1+31)=8),AugSun1+31,""))</f>
        <v>41150</v>
      </c>
      <c r="E13" s="19">
        <f>IF(DAY(AugSun1)=1,IF(AND(YEAR(AugSun1+25)=CalendarYear,MONTH(AugSun1+25)=8),AugSun1+25,""),IF(AND(YEAR(AugSun1+32)=CalendarYear,MONTH(AugSun1+32)=8),AugSun1+32,""))</f>
        <v>41151</v>
      </c>
      <c r="F13" s="19">
        <f>IF(DAY(AugSun1)=1,IF(AND(YEAR(AugSun1+26)=CalendarYear,MONTH(AugSun1+26)=8),AugSun1+26,""),IF(AND(YEAR(AugSun1+33)=CalendarYear,MONTH(AugSun1+33)=8),AugSun1+33,""))</f>
        <v>41152</v>
      </c>
      <c r="G13" s="19" t="str">
        <f>IF(DAY(AugSun1)=1,IF(AND(YEAR(AugSun1+27)=CalendarYear,MONTH(AugSun1+27)=8),AugSun1+27,""),IF(AND(YEAR(AugSun1+34)=CalendarYear,MONTH(AugSun1+34)=8),AugSun1+34,""))</f>
        <v/>
      </c>
      <c r="H13" s="19" t="str">
        <f>IF(DAY(AugSun1)=1,IF(AND(YEAR(AugSun1+28)=CalendarYear,MONTH(AugSun1+28)=8),AugSun1+28,""),IF(AND(YEAR(AugSun1+35)=CalendarYear,MONTH(AugSun1+35)=8),AugSun1+35,""))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IF(DAY(AugSun1)=1,IF(AND(YEAR(AugSun1+29)=CalendarYear,MONTH(AugSun1+29)=8),AugSun1+29,""),IF(AND(YEAR(AugSun1+36)=CalendarYear,MONTH(AugSun1+36)=8),AugSun1+36,""))</f>
        <v/>
      </c>
      <c r="C15" s="21" t="str">
        <f>IF(DAY(AugSun1)=1,IF(AND(YEAR(AugSun1+30)=CalendarYear,MONTH(AugSun1+30)=8),AugSun1+30,""),IF(AND(YEAR(AugSun1+37)=CalendarYear,MONTH(AugSun1+37)=8),AugSun1+37,""))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UPPER(TEXT(DATE(CalendarYear,9,1),"mmmm yyyy"))</f>
        <v>SEPTEMBER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IF(DAY(SepSun1)=1,"",IF(AND(YEAR(SepSun1+1)=CalendarYear,MONTH(SepSun1+1)=9),SepSun1+1,""))</f>
        <v/>
      </c>
      <c r="C5" s="17" t="str">
        <f>IF(DAY(SepSun1)=1,"",IF(AND(YEAR(SepSun1+2)=CalendarYear,MONTH(SepSun1+2)=9),SepSun1+2,""))</f>
        <v/>
      </c>
      <c r="D5" s="17" t="str">
        <f>IF(DAY(SepSun1)=1,"",IF(AND(YEAR(SepSun1+3)=CalendarYear,MONTH(SepSun1+3)=9),SepSun1+3,""))</f>
        <v/>
      </c>
      <c r="E5" s="17" t="str">
        <f>IF(DAY(SepSun1)=1,"",IF(AND(YEAR(SepSun1+4)=CalendarYear,MONTH(SepSun1+4)=9),SepSun1+4,""))</f>
        <v/>
      </c>
      <c r="F5" s="17" t="str">
        <f>IF(DAY(SepSun1)=1,"",IF(AND(YEAR(SepSun1+5)=CalendarYear,MONTH(SepSun1+5)=9),SepSun1+5,""))</f>
        <v/>
      </c>
      <c r="G5" s="17">
        <f>IF(DAY(SepSun1)=1,"",IF(AND(YEAR(SepSun1+6)=CalendarYear,MONTH(SepSun1+6)=9),SepSun1+6,""))</f>
        <v>41153</v>
      </c>
      <c r="H5" s="17">
        <f>IF(DAY(SepSun1)=1,IF(AND(YEAR(SepSun1)=CalendarYear,MONTH(SepSun1)=9),SepSun1,""),IF(AND(YEAR(SepSun1+7)=CalendarYear,MONTH(SepSun1+7)=9),SepSun1+7,""))</f>
        <v>41154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IF(DAY(SepSun1)=1,IF(AND(YEAR(SepSun1+1)=CalendarYear,MONTH(SepSun1+1)=9),SepSun1+1,""),IF(AND(YEAR(SepSun1+8)=CalendarYear,MONTH(SepSun1+8)=9),SepSun1+8,""))</f>
        <v>41155</v>
      </c>
      <c r="C7" s="18">
        <f>IF(DAY(SepSun1)=1,IF(AND(YEAR(SepSun1+2)=CalendarYear,MONTH(SepSun1+2)=9),SepSun1+2,""),IF(AND(YEAR(SepSun1+9)=CalendarYear,MONTH(SepSun1+9)=9),SepSun1+9,""))</f>
        <v>41156</v>
      </c>
      <c r="D7" s="18">
        <f>IF(DAY(SepSun1)=1,IF(AND(YEAR(SepSun1+3)=CalendarYear,MONTH(SepSun1+3)=9),SepSun1+3,""),IF(AND(YEAR(SepSun1+10)=CalendarYear,MONTH(SepSun1+10)=9),SepSun1+10,""))</f>
        <v>41157</v>
      </c>
      <c r="E7" s="18">
        <f>IF(DAY(SepSun1)=1,IF(AND(YEAR(SepSun1+4)=CalendarYear,MONTH(SepSun1+4)=9),SepSun1+4,""),IF(AND(YEAR(SepSun1+11)=CalendarYear,MONTH(SepSun1+11)=9),SepSun1+11,""))</f>
        <v>41158</v>
      </c>
      <c r="F7" s="18">
        <f>IF(DAY(SepSun1)=1,IF(AND(YEAR(SepSun1+5)=CalendarYear,MONTH(SepSun1+5)=9),SepSun1+5,""),IF(AND(YEAR(SepSun1+12)=CalendarYear,MONTH(SepSun1+12)=9),SepSun1+12,""))</f>
        <v>41159</v>
      </c>
      <c r="G7" s="18">
        <f>IF(DAY(SepSun1)=1,IF(AND(YEAR(SepSun1+6)=CalendarYear,MONTH(SepSun1+6)=9),SepSun1+6,""),IF(AND(YEAR(SepSun1+13)=CalendarYear,MONTH(SepSun1+13)=9),SepSun1+13,""))</f>
        <v>41160</v>
      </c>
      <c r="H7" s="18">
        <f>IF(DAY(SepSun1)=1,IF(AND(YEAR(SepSun1+7)=CalendarYear,MONTH(SepSun1+7)=9),SepSun1+7,""),IF(AND(YEAR(SepSun1+14)=CalendarYear,MONTH(SepSun1+14)=9),SepSun1+14,""))</f>
        <v>41161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IF(DAY(SepSun1)=1,IF(AND(YEAR(SepSun1+8)=CalendarYear,MONTH(SepSun1+8)=9),SepSun1+8,""),IF(AND(YEAR(SepSun1+15)=CalendarYear,MONTH(SepSun1+15)=9),SepSun1+15,""))</f>
        <v>41162</v>
      </c>
      <c r="C9" s="19">
        <f>IF(DAY(SepSun1)=1,IF(AND(YEAR(SepSun1+9)=CalendarYear,MONTH(SepSun1+9)=9),SepSun1+9,""),IF(AND(YEAR(SepSun1+16)=CalendarYear,MONTH(SepSun1+16)=9),SepSun1+16,""))</f>
        <v>41163</v>
      </c>
      <c r="D9" s="19">
        <f>IF(DAY(SepSun1)=1,IF(AND(YEAR(SepSun1+10)=CalendarYear,MONTH(SepSun1+10)=9),SepSun1+10,""),IF(AND(YEAR(SepSun1+17)=CalendarYear,MONTH(SepSun1+17)=9),SepSun1+17,""))</f>
        <v>41164</v>
      </c>
      <c r="E9" s="19">
        <f>IF(DAY(SepSun1)=1,IF(AND(YEAR(SepSun1+11)=CalendarYear,MONTH(SepSun1+11)=9),SepSun1+11,""),IF(AND(YEAR(SepSun1+18)=CalendarYear,MONTH(SepSun1+18)=9),SepSun1+18,""))</f>
        <v>41165</v>
      </c>
      <c r="F9" s="19">
        <f>IF(DAY(SepSun1)=1,IF(AND(YEAR(SepSun1+12)=CalendarYear,MONTH(SepSun1+12)=9),SepSun1+12,""),IF(AND(YEAR(SepSun1+19)=CalendarYear,MONTH(SepSun1+19)=9),SepSun1+19,""))</f>
        <v>41166</v>
      </c>
      <c r="G9" s="19">
        <f>IF(DAY(SepSun1)=1,IF(AND(YEAR(SepSun1+13)=CalendarYear,MONTH(SepSun1+13)=9),SepSun1+13,""),IF(AND(YEAR(SepSun1+20)=CalendarYear,MONTH(SepSun1+20)=9),SepSun1+20,""))</f>
        <v>41167</v>
      </c>
      <c r="H9" s="19">
        <f>IF(DAY(SepSun1)=1,IF(AND(YEAR(SepSun1+14)=CalendarYear,MONTH(SepSun1+14)=9),SepSun1+14,""),IF(AND(YEAR(SepSun1+21)=CalendarYear,MONTH(SepSun1+21)=9),SepSun1+21,""))</f>
        <v>41168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IF(DAY(SepSun1)=1,IF(AND(YEAR(SepSun1+15)=CalendarYear,MONTH(SepSun1+15)=9),SepSun1+15,""),IF(AND(YEAR(SepSun1+22)=CalendarYear,MONTH(SepSun1+22)=9),SepSun1+22,""))</f>
        <v>41169</v>
      </c>
      <c r="C11" s="20">
        <f>IF(DAY(SepSun1)=1,IF(AND(YEAR(SepSun1+16)=CalendarYear,MONTH(SepSun1+16)=9),SepSun1+16,""),IF(AND(YEAR(SepSun1+23)=CalendarYear,MONTH(SepSun1+23)=9),SepSun1+23,""))</f>
        <v>41170</v>
      </c>
      <c r="D11" s="20">
        <f>IF(DAY(SepSun1)=1,IF(AND(YEAR(SepSun1+17)=CalendarYear,MONTH(SepSun1+17)=9),SepSun1+17,""),IF(AND(YEAR(SepSun1+24)=CalendarYear,MONTH(SepSun1+24)=9),SepSun1+24,""))</f>
        <v>41171</v>
      </c>
      <c r="E11" s="20">
        <f>IF(DAY(SepSun1)=1,IF(AND(YEAR(SepSun1+18)=CalendarYear,MONTH(SepSun1+18)=9),SepSun1+18,""),IF(AND(YEAR(SepSun1+25)=CalendarYear,MONTH(SepSun1+25)=9),SepSun1+25,""))</f>
        <v>41172</v>
      </c>
      <c r="F11" s="20">
        <f>IF(DAY(SepSun1)=1,IF(AND(YEAR(SepSun1+19)=CalendarYear,MONTH(SepSun1+19)=9),SepSun1+19,""),IF(AND(YEAR(SepSun1+26)=CalendarYear,MONTH(SepSun1+26)=9),SepSun1+26,""))</f>
        <v>41173</v>
      </c>
      <c r="G11" s="20">
        <f>IF(DAY(SepSun1)=1,IF(AND(YEAR(SepSun1+20)=CalendarYear,MONTH(SepSun1+20)=9),SepSun1+20,""),IF(AND(YEAR(SepSun1+27)=CalendarYear,MONTH(SepSun1+27)=9),SepSun1+27,""))</f>
        <v>41174</v>
      </c>
      <c r="H11" s="20">
        <f>IF(DAY(SepSun1)=1,IF(AND(YEAR(SepSun1+21)=CalendarYear,MONTH(SepSun1+21)=9),SepSun1+21,""),IF(AND(YEAR(SepSun1+28)=CalendarYear,MONTH(SepSun1+28)=9),SepSun1+28,""))</f>
        <v>41175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IF(DAY(SepSun1)=1,IF(AND(YEAR(SepSun1+22)=CalendarYear,MONTH(SepSun1+22)=9),SepSun1+22,""),IF(AND(YEAR(SepSun1+29)=CalendarYear,MONTH(SepSun1+29)=9),SepSun1+29,""))</f>
        <v>41176</v>
      </c>
      <c r="C13" s="19">
        <f>IF(DAY(SepSun1)=1,IF(AND(YEAR(SepSun1+23)=CalendarYear,MONTH(SepSun1+23)=9),SepSun1+23,""),IF(AND(YEAR(SepSun1+30)=CalendarYear,MONTH(SepSun1+30)=9),SepSun1+30,""))</f>
        <v>41177</v>
      </c>
      <c r="D13" s="19">
        <f>IF(DAY(SepSun1)=1,IF(AND(YEAR(SepSun1+24)=CalendarYear,MONTH(SepSun1+24)=9),SepSun1+24,""),IF(AND(YEAR(SepSun1+31)=CalendarYear,MONTH(SepSun1+31)=9),SepSun1+31,""))</f>
        <v>41178</v>
      </c>
      <c r="E13" s="19">
        <f>IF(DAY(SepSun1)=1,IF(AND(YEAR(SepSun1+25)=CalendarYear,MONTH(SepSun1+25)=9),SepSun1+25,""),IF(AND(YEAR(SepSun1+32)=CalendarYear,MONTH(SepSun1+32)=9),SepSun1+32,""))</f>
        <v>41179</v>
      </c>
      <c r="F13" s="19">
        <f>IF(DAY(SepSun1)=1,IF(AND(YEAR(SepSun1+26)=CalendarYear,MONTH(SepSun1+26)=9),SepSun1+26,""),IF(AND(YEAR(SepSun1+33)=CalendarYear,MONTH(SepSun1+33)=9),SepSun1+33,""))</f>
        <v>41180</v>
      </c>
      <c r="G13" s="19">
        <f>IF(DAY(SepSun1)=1,IF(AND(YEAR(SepSun1+27)=CalendarYear,MONTH(SepSun1+27)=9),SepSun1+27,""),IF(AND(YEAR(SepSun1+34)=CalendarYear,MONTH(SepSun1+34)=9),SepSun1+34,""))</f>
        <v>41181</v>
      </c>
      <c r="H13" s="19">
        <f>IF(DAY(SepSun1)=1,IF(AND(YEAR(SepSun1+28)=CalendarYear,MONTH(SepSun1+28)=9),SepSun1+28,""),IF(AND(YEAR(SepSun1+35)=CalendarYear,MONTH(SepSun1+35)=9),SepSun1+35,""))</f>
        <v>41182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IF(DAY(SepSun1)=1,IF(AND(YEAR(SepSun1+29)=CalendarYear,MONTH(SepSun1+29)=9),SepSun1+29,""),IF(AND(YEAR(SepSun1+36)=CalendarYear,MONTH(SepSun1+36)=9),SepSun1+36,""))</f>
        <v/>
      </c>
      <c r="C15" s="21" t="str">
        <f>IF(DAY(SepSun1)=1,IF(AND(YEAR(SepSun1+30)=CalendarYear,MONTH(SepSun1+30)=9),SepSun1+30,""),IF(AND(YEAR(SepSun1+37)=CalendarYear,MONTH(SepSun1+37)=9),SepSun1+37,""))</f>
        <v/>
      </c>
      <c r="D15" s="25" t="s">
        <v>8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PExecutable xmlns="d13e46e7-f94b-46b2-94f9-4ba6b7e1b128" xsi:nil="true"/>
    <DirectSourceMarket xmlns="d13e46e7-f94b-46b2-94f9-4ba6b7e1b128">english</DirectSourceMarket>
    <ThumbnailAssetId xmlns="d13e46e7-f94b-46b2-94f9-4ba6b7e1b128" xsi:nil="true"/>
    <AssetType xmlns="d13e46e7-f94b-46b2-94f9-4ba6b7e1b128">TP</AssetType>
    <Milestone xmlns="d13e46e7-f94b-46b2-94f9-4ba6b7e1b128" xsi:nil="true"/>
    <OriginAsset xmlns="d13e46e7-f94b-46b2-94f9-4ba6b7e1b128" xsi:nil="true"/>
    <TPComponent xmlns="d13e46e7-f94b-46b2-94f9-4ba6b7e1b128" xsi:nil="true"/>
    <AssetId xmlns="d13e46e7-f94b-46b2-94f9-4ba6b7e1b128">TP102550755</AssetId>
    <TPFriendlyName xmlns="d13e46e7-f94b-46b2-94f9-4ba6b7e1b128" xsi:nil="true"/>
    <SourceTitle xmlns="d13e46e7-f94b-46b2-94f9-4ba6b7e1b128" xsi:nil="true"/>
    <TPApplication xmlns="d13e46e7-f94b-46b2-94f9-4ba6b7e1b128" xsi:nil="true"/>
    <TPLaunchHelpLink xmlns="d13e46e7-f94b-46b2-94f9-4ba6b7e1b128" xsi:nil="true"/>
    <OpenTemplate xmlns="d13e46e7-f94b-46b2-94f9-4ba6b7e1b128">true</OpenTemplate>
    <CrawlForDependencies xmlns="d13e46e7-f94b-46b2-94f9-4ba6b7e1b128">false</CrawlForDependencies>
    <TrustLevel xmlns="d13e46e7-f94b-46b2-94f9-4ba6b7e1b128">1 Microsoft Managed Content</TrustLevel>
    <PublishStatusLookup xmlns="d13e46e7-f94b-46b2-94f9-4ba6b7e1b128">
      <Value>185289</Value>
      <Value>194250</Value>
    </PublishStatusLookup>
    <LocLastLocAttemptVersionLookup xmlns="d13e46e7-f94b-46b2-94f9-4ba6b7e1b128">80471</LocLastLocAttemptVersionLookup>
    <TemplateTemplateType xmlns="d13e46e7-f94b-46b2-94f9-4ba6b7e1b128">Excel Chart Template</TemplateTemplateType>
    <TPNamespace xmlns="d13e46e7-f94b-46b2-94f9-4ba6b7e1b128" xsi:nil="true"/>
    <Markets xmlns="d13e46e7-f94b-46b2-94f9-4ba6b7e1b128"/>
    <OriginalSourceMarket xmlns="d13e46e7-f94b-46b2-94f9-4ba6b7e1b128">english</OriginalSourceMarket>
    <TPInstallLocation xmlns="d13e46e7-f94b-46b2-94f9-4ba6b7e1b128" xsi:nil="true"/>
    <TPAppVersion xmlns="d13e46e7-f94b-46b2-94f9-4ba6b7e1b128" xsi:nil="true"/>
    <TPCommandLine xmlns="d13e46e7-f94b-46b2-94f9-4ba6b7e1b128" xsi:nil="true"/>
    <APAuthor xmlns="d13e46e7-f94b-46b2-94f9-4ba6b7e1b128">
      <UserInfo>
        <DisplayName>System Account</DisplayName>
        <AccountId>1073741823</AccountId>
        <AccountType/>
      </UserInfo>
    </APAuthor>
    <EditorialStatus xmlns="d13e46e7-f94b-46b2-94f9-4ba6b7e1b128" xsi:nil="true"/>
    <PublishTargets xmlns="d13e46e7-f94b-46b2-94f9-4ba6b7e1b128">OfficeOnline</PublishTargets>
    <TPLaunchHelpLinkType xmlns="d13e46e7-f94b-46b2-94f9-4ba6b7e1b128">Template</TPLaunchHelpLinkType>
    <TPClientViewer xmlns="d13e46e7-f94b-46b2-94f9-4ba6b7e1b128" xsi:nil="true"/>
    <CSXHash xmlns="d13e46e7-f94b-46b2-94f9-4ba6b7e1b128" xsi:nil="true"/>
    <IsDeleted xmlns="d13e46e7-f94b-46b2-94f9-4ba6b7e1b128">false</IsDeleted>
    <UANotes xmlns="d13e46e7-f94b-46b2-94f9-4ba6b7e1b128" xsi:nil="true"/>
    <TemplateStatus xmlns="d13e46e7-f94b-46b2-94f9-4ba6b7e1b128" xsi:nil="true"/>
    <Downloads xmlns="d13e46e7-f94b-46b2-94f9-4ba6b7e1b128">0</Downloads>
    <MachineTranslated xmlns="d13e46e7-f94b-46b2-94f9-4ba6b7e1b128">false</MachineTranslated>
    <ContentItem xmlns="d13e46e7-f94b-46b2-94f9-4ba6b7e1b128" xsi:nil="true"/>
    <ArtSampleDocs xmlns="d13e46e7-f94b-46b2-94f9-4ba6b7e1b128" xsi:nil="true"/>
    <MarketSpecific xmlns="d13e46e7-f94b-46b2-94f9-4ba6b7e1b128">false</MarketSpecific>
    <LocManualTestRequired xmlns="d13e46e7-f94b-46b2-94f9-4ba6b7e1b128">false</LocManualTestRequired>
    <LocRecommendedHandoff xmlns="d13e46e7-f94b-46b2-94f9-4ba6b7e1b128" xsi:nil="true"/>
    <LocalizationTagsTaxHTField0 xmlns="d13e46e7-f94b-46b2-94f9-4ba6b7e1b128">
      <Terms xmlns="http://schemas.microsoft.com/office/infopath/2007/PartnerControls"/>
    </LocalizationTagsTaxHTField0>
    <ScenarioTagsTaxHTField0 xmlns="d13e46e7-f94b-46b2-94f9-4ba6b7e1b128">
      <Terms xmlns="http://schemas.microsoft.com/office/infopath/2007/PartnerControls"/>
    </ScenarioTagsTaxHTField0>
    <CSXUpdate xmlns="d13e46e7-f94b-46b2-94f9-4ba6b7e1b128">false</CSXUpdate>
    <UACurrentWords xmlns="d13e46e7-f94b-46b2-94f9-4ba6b7e1b128" xsi:nil="true"/>
    <CampaignTagsTaxHTField0 xmlns="d13e46e7-f94b-46b2-94f9-4ba6b7e1b128">
      <Terms xmlns="http://schemas.microsoft.com/office/infopath/2007/PartnerControls"/>
    </CampaignTagsTaxHTField0>
    <Manager xmlns="d13e46e7-f94b-46b2-94f9-4ba6b7e1b128" xsi:nil="true"/>
    <NumericId xmlns="d13e46e7-f94b-46b2-94f9-4ba6b7e1b128" xsi:nil="true"/>
    <AcquiredFrom xmlns="d13e46e7-f94b-46b2-94f9-4ba6b7e1b128">Internal MS</AcquiredFrom>
    <IsSearchable xmlns="d13e46e7-f94b-46b2-94f9-4ba6b7e1b128">false</IsSearchable>
    <ApprovalLog xmlns="d13e46e7-f94b-46b2-94f9-4ba6b7e1b128" xsi:nil="true"/>
    <ApprovalStatus xmlns="d13e46e7-f94b-46b2-94f9-4ba6b7e1b128">InProgress</ApprovalStatus>
    <EditorialTags xmlns="d13e46e7-f94b-46b2-94f9-4ba6b7e1b128" xsi:nil="true"/>
    <InternalTagsTaxHTField0 xmlns="d13e46e7-f94b-46b2-94f9-4ba6b7e1b128">
      <Terms xmlns="http://schemas.microsoft.com/office/infopath/2007/PartnerControls"/>
    </InternalTagsTaxHTField0>
    <LastHandOff xmlns="d13e46e7-f94b-46b2-94f9-4ba6b7e1b128" xsi:nil="true"/>
    <LastModifiedDateTime xmlns="d13e46e7-f94b-46b2-94f9-4ba6b7e1b128" xsi:nil="true"/>
    <AssetExpire xmlns="d13e46e7-f94b-46b2-94f9-4ba6b7e1b128">2035-01-01T00:00:00+00:00</AssetExpire>
    <IntlLangReviewDate xmlns="d13e46e7-f94b-46b2-94f9-4ba6b7e1b128" xsi:nil="true"/>
    <IntlLangReview xmlns="d13e46e7-f94b-46b2-94f9-4ba6b7e1b128">false</IntlLangReview>
    <OOCacheId xmlns="d13e46e7-f94b-46b2-94f9-4ba6b7e1b128" xsi:nil="true"/>
    <PolicheckWords xmlns="d13e46e7-f94b-46b2-94f9-4ba6b7e1b128" xsi:nil="true"/>
    <HandoffToMSDN xmlns="d13e46e7-f94b-46b2-94f9-4ba6b7e1b128" xsi:nil="true"/>
    <UALocComments xmlns="d13e46e7-f94b-46b2-94f9-4ba6b7e1b128" xsi:nil="true"/>
    <AssetStart xmlns="d13e46e7-f94b-46b2-94f9-4ba6b7e1b128">2011-12-16T22:46:33+00:00</AssetStart>
    <BusinessGroup xmlns="d13e46e7-f94b-46b2-94f9-4ba6b7e1b128" xsi:nil="true"/>
    <TimesCloned xmlns="d13e46e7-f94b-46b2-94f9-4ba6b7e1b128" xsi:nil="true"/>
    <VoteCount xmlns="d13e46e7-f94b-46b2-94f9-4ba6b7e1b128" xsi:nil="true"/>
    <ClipArtFilename xmlns="d13e46e7-f94b-46b2-94f9-4ba6b7e1b128" xsi:nil="true"/>
    <APDescription xmlns="d13e46e7-f94b-46b2-94f9-4ba6b7e1b128" xsi:nil="true"/>
    <IntlLocPriority xmlns="d13e46e7-f94b-46b2-94f9-4ba6b7e1b128" xsi:nil="true"/>
    <UAProjectedTotalWords xmlns="d13e46e7-f94b-46b2-94f9-4ba6b7e1b128" xsi:nil="true"/>
    <TaxCatchAll xmlns="d13e46e7-f94b-46b2-94f9-4ba6b7e1b128"/>
    <DSATActionTaken xmlns="d13e46e7-f94b-46b2-94f9-4ba6b7e1b128" xsi:nil="true"/>
    <PrimaryImageGen xmlns="d13e46e7-f94b-46b2-94f9-4ba6b7e1b128">false</PrimaryImageGen>
    <CSXSubmissionMarket xmlns="d13e46e7-f94b-46b2-94f9-4ba6b7e1b128" xsi:nil="true"/>
    <UALocRecommendation xmlns="d13e46e7-f94b-46b2-94f9-4ba6b7e1b128">Localize</UALocRecommendation>
    <BlockPublish xmlns="d13e46e7-f94b-46b2-94f9-4ba6b7e1b128">false</BlockPublish>
    <FriendlyTitle xmlns="d13e46e7-f94b-46b2-94f9-4ba6b7e1b128" xsi:nil="true"/>
    <LocComments xmlns="d13e46e7-f94b-46b2-94f9-4ba6b7e1b128" xsi:nil="true"/>
    <Providers xmlns="d13e46e7-f94b-46b2-94f9-4ba6b7e1b128" xsi:nil="true"/>
    <RecommendationsModifier xmlns="d13e46e7-f94b-46b2-94f9-4ba6b7e1b128" xsi:nil="true"/>
    <FeatureTagsTaxHTField0 xmlns="d13e46e7-f94b-46b2-94f9-4ba6b7e1b128">
      <Terms xmlns="http://schemas.microsoft.com/office/infopath/2007/PartnerControls"/>
    </FeatureTagsTaxHTField0>
    <IntlLangReviewer xmlns="d13e46e7-f94b-46b2-94f9-4ba6b7e1b128" xsi:nil="true"/>
    <Provider xmlns="d13e46e7-f94b-46b2-94f9-4ba6b7e1b128" xsi:nil="true"/>
    <CSXSubmissionDate xmlns="d13e46e7-f94b-46b2-94f9-4ba6b7e1b128" xsi:nil="true"/>
    <APEditor xmlns="d13e46e7-f94b-46b2-94f9-4ba6b7e1b128">
      <UserInfo>
        <DisplayName/>
        <AccountId xsi:nil="true"/>
        <AccountType/>
      </UserInfo>
    </APEditor>
    <OutputCachingOn xmlns="d13e46e7-f94b-46b2-94f9-4ba6b7e1b128">false</OutputCachingOn>
    <ParentAssetId xmlns="d13e46e7-f94b-46b2-94f9-4ba6b7e1b128" xsi:nil="true"/>
    <PlannedPubDate xmlns="d13e46e7-f94b-46b2-94f9-4ba6b7e1b128" xsi:nil="true"/>
    <SubmitterId xmlns="d13e46e7-f94b-46b2-94f9-4ba6b7e1b128" xsi:nil="true"/>
    <ShowIn xmlns="d13e46e7-f94b-46b2-94f9-4ba6b7e1b128">Show everywhere</ShowIn>
    <BugNumber xmlns="d13e46e7-f94b-46b2-94f9-4ba6b7e1b128" xsi:nil="true"/>
    <LegacyData xmlns="d13e46e7-f94b-46b2-94f9-4ba6b7e1b128" xsi:nil="true"/>
    <OriginalRelease xmlns="d13e46e7-f94b-46b2-94f9-4ba6b7e1b128">14</OriginalRelease>
    <LocMarketGroupTiers2 xmlns="d13e46e7-f94b-46b2-94f9-4ba6b7e1b12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F592A26CC253A04896FB5117130F8A6604005A7378CDD03C594BAF4542E14611C016" ma:contentTypeVersion="54" ma:contentTypeDescription="Create a new document." ma:contentTypeScope="" ma:versionID="f29c659c509c70bfb09162a2003ec36d">
  <xsd:schema xmlns:xsd="http://www.w3.org/2001/XMLSchema" xmlns:xs="http://www.w3.org/2001/XMLSchema" xmlns:p="http://schemas.microsoft.com/office/2006/metadata/properties" xmlns:ns2="d13e46e7-f94b-46b2-94f9-4ba6b7e1b128" targetNamespace="http://schemas.microsoft.com/office/2006/metadata/properties" ma:root="true" ma:fieldsID="71601e1ef3fc365c3bc813d627e83c64" ns2:_="">
    <xsd:import namespace="d13e46e7-f94b-46b2-94f9-4ba6b7e1b128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3e46e7-f94b-46b2-94f9-4ba6b7e1b128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59f934c8-400c-46a8-a479-210485f56d8d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BC5EBFD8-CFC9-4DBC-8631-510EE5FBA5A0}" ma:internalName="CSXSubmissionMarket" ma:readOnly="false" ma:showField="MarketName" ma:web="d13e46e7-f94b-46b2-94f9-4ba6b7e1b128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1b32848e-0d60-4e65-a7dd-d44f1718529f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CF2AE907-B9A1-4BF3-8C43-AF084B84BAEA}" ma:internalName="InProjectListLookup" ma:readOnly="true" ma:showField="InProjectList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c1860a86-89b4-4729-9089-4736342393fa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CF2AE907-B9A1-4BF3-8C43-AF084B84BAEA}" ma:internalName="LastCompleteVersionLookup" ma:readOnly="true" ma:showField="LastCompleteVersion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CF2AE907-B9A1-4BF3-8C43-AF084B84BAEA}" ma:internalName="LastPreviewErrorLookup" ma:readOnly="true" ma:showField="LastPreviewError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CF2AE907-B9A1-4BF3-8C43-AF084B84BAEA}" ma:internalName="LastPreviewResultLookup" ma:readOnly="true" ma:showField="LastPreviewResult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CF2AE907-B9A1-4BF3-8C43-AF084B84BAEA}" ma:internalName="LastPreviewAttemptDateLookup" ma:readOnly="true" ma:showField="LastPreviewAttemptDate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CF2AE907-B9A1-4BF3-8C43-AF084B84BAEA}" ma:internalName="LastPreviewedByLookup" ma:readOnly="true" ma:showField="LastPreviewedBy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CF2AE907-B9A1-4BF3-8C43-AF084B84BAEA}" ma:internalName="LastPreviewTimeLookup" ma:readOnly="true" ma:showField="LastPreviewTime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CF2AE907-B9A1-4BF3-8C43-AF084B84BAEA}" ma:internalName="LastPreviewVersionLookup" ma:readOnly="true" ma:showField="LastPreviewVersion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CF2AE907-B9A1-4BF3-8C43-AF084B84BAEA}" ma:internalName="LastPublishErrorLookup" ma:readOnly="true" ma:showField="LastPublishError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CF2AE907-B9A1-4BF3-8C43-AF084B84BAEA}" ma:internalName="LastPublishResultLookup" ma:readOnly="true" ma:showField="LastPublishResult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CF2AE907-B9A1-4BF3-8C43-AF084B84BAEA}" ma:internalName="LastPublishAttemptDateLookup" ma:readOnly="true" ma:showField="LastPublishAttemptDate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CF2AE907-B9A1-4BF3-8C43-AF084B84BAEA}" ma:internalName="LastPublishedByLookup" ma:readOnly="true" ma:showField="LastPublishedBy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CF2AE907-B9A1-4BF3-8C43-AF084B84BAEA}" ma:internalName="LastPublishTimeLookup" ma:readOnly="true" ma:showField="LastPublishTime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CF2AE907-B9A1-4BF3-8C43-AF084B84BAEA}" ma:internalName="LastPublishVersionLookup" ma:readOnly="true" ma:showField="LastPublishVersion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741D62DC-9631-4F47-8033-819BA2BB4850}" ma:internalName="LocLastLocAttemptVersionLookup" ma:readOnly="false" ma:showField="LastLocAttemptVersion" ma:web="d13e46e7-f94b-46b2-94f9-4ba6b7e1b128">
      <xsd:simpleType>
        <xsd:restriction base="dms:Lookup"/>
      </xsd:simpleType>
    </xsd:element>
    <xsd:element name="LocLastLocAttemptVersionTypeLookup" ma:index="71" nillable="true" ma:displayName="Loc Last Loc Attempt Version Type" ma:default="" ma:list="{741D62DC-9631-4F47-8033-819BA2BB4850}" ma:internalName="LocLastLocAttemptVersionTypeLookup" ma:readOnly="true" ma:showField="LastLocAttemptVersionType" ma:web="d13e46e7-f94b-46b2-94f9-4ba6b7e1b128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741D62DC-9631-4F47-8033-819BA2BB4850}" ma:internalName="LocNewPublishedVersionLookup" ma:readOnly="true" ma:showField="NewPublishedVersion" ma:web="d13e46e7-f94b-46b2-94f9-4ba6b7e1b128">
      <xsd:simpleType>
        <xsd:restriction base="dms:Lookup"/>
      </xsd:simpleType>
    </xsd:element>
    <xsd:element name="LocOverallHandbackStatusLookup" ma:index="75" nillable="true" ma:displayName="Loc Overall Handback Status" ma:default="" ma:list="{741D62DC-9631-4F47-8033-819BA2BB4850}" ma:internalName="LocOverallHandbackStatusLookup" ma:readOnly="true" ma:showField="OverallHandbackStatus" ma:web="d13e46e7-f94b-46b2-94f9-4ba6b7e1b128">
      <xsd:simpleType>
        <xsd:restriction base="dms:Lookup"/>
      </xsd:simpleType>
    </xsd:element>
    <xsd:element name="LocOverallLocStatusLookup" ma:index="76" nillable="true" ma:displayName="Loc Overall Localize Status" ma:default="" ma:list="{741D62DC-9631-4F47-8033-819BA2BB4850}" ma:internalName="LocOverallLocStatusLookup" ma:readOnly="true" ma:showField="OverallLocStatus" ma:web="d13e46e7-f94b-46b2-94f9-4ba6b7e1b128">
      <xsd:simpleType>
        <xsd:restriction base="dms:Lookup"/>
      </xsd:simpleType>
    </xsd:element>
    <xsd:element name="LocOverallPreviewStatusLookup" ma:index="77" nillable="true" ma:displayName="Loc Overall Preview Status" ma:default="" ma:list="{741D62DC-9631-4F47-8033-819BA2BB4850}" ma:internalName="LocOverallPreviewStatusLookup" ma:readOnly="true" ma:showField="OverallPreviewStatus" ma:web="d13e46e7-f94b-46b2-94f9-4ba6b7e1b128">
      <xsd:simpleType>
        <xsd:restriction base="dms:Lookup"/>
      </xsd:simpleType>
    </xsd:element>
    <xsd:element name="LocOverallPublishStatusLookup" ma:index="78" nillable="true" ma:displayName="Loc Overall Publish Status" ma:default="" ma:list="{741D62DC-9631-4F47-8033-819BA2BB4850}" ma:internalName="LocOverallPublishStatusLookup" ma:readOnly="true" ma:showField="OverallPublishStatus" ma:web="d13e46e7-f94b-46b2-94f9-4ba6b7e1b128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741D62DC-9631-4F47-8033-819BA2BB4850}" ma:internalName="LocProcessedForHandoffsLookup" ma:readOnly="true" ma:showField="ProcessedForHandoffs" ma:web="d13e46e7-f94b-46b2-94f9-4ba6b7e1b128">
      <xsd:simpleType>
        <xsd:restriction base="dms:Lookup"/>
      </xsd:simpleType>
    </xsd:element>
    <xsd:element name="LocProcessedForMarketsLookup" ma:index="81" nillable="true" ma:displayName="Loc Processed For Markets" ma:default="" ma:list="{741D62DC-9631-4F47-8033-819BA2BB4850}" ma:internalName="LocProcessedForMarketsLookup" ma:readOnly="true" ma:showField="ProcessedForMarkets" ma:web="d13e46e7-f94b-46b2-94f9-4ba6b7e1b128">
      <xsd:simpleType>
        <xsd:restriction base="dms:Lookup"/>
      </xsd:simpleType>
    </xsd:element>
    <xsd:element name="LocPublishedDependentAssetsLookup" ma:index="82" nillable="true" ma:displayName="Loc Published Dependent Assets" ma:default="" ma:list="{741D62DC-9631-4F47-8033-819BA2BB4850}" ma:internalName="LocPublishedDependentAssetsLookup" ma:readOnly="true" ma:showField="PublishedDependentAssets" ma:web="d13e46e7-f94b-46b2-94f9-4ba6b7e1b128">
      <xsd:simpleType>
        <xsd:restriction base="dms:Lookup"/>
      </xsd:simpleType>
    </xsd:element>
    <xsd:element name="LocPublishedLinkedAssetsLookup" ma:index="83" nillable="true" ma:displayName="Loc Published Linked Assets" ma:default="" ma:list="{741D62DC-9631-4F47-8033-819BA2BB4850}" ma:internalName="LocPublishedLinkedAssetsLookup" ma:readOnly="true" ma:showField="PublishedLinkedAssets" ma:web="d13e46e7-f94b-46b2-94f9-4ba6b7e1b128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1b9ab47f-7cc6-43d0-bbe8-0dd31a329f13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fault="" ma:description="Leave blank to show in all markets" ma:list="{BC5EBFD8-CFC9-4DBC-8631-510EE5FBA5A0}" ma:internalName="Markets" ma:readOnly="false" ma:showField="MarketName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ericId" ma:index="94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5" nillable="true" ma:displayName="NumOfRatings" ma:default="" ma:list="{CF2AE907-B9A1-4BF3-8C43-AF084B84BAEA}" ma:internalName="NumOfRatingsLookup" ma:readOnly="true" ma:showField="NumOfRatings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6" nillable="true" ma:displayName="OOCacheId" ma:internalName="OOCacheId" ma:readOnly="false">
      <xsd:simpleType>
        <xsd:restriction base="dms:Text"/>
      </xsd:simpleType>
    </xsd:element>
    <xsd:element name="OpenTemplate" ma:index="97" nillable="true" ma:displayName="Open Template" ma:default="true" ma:internalName="OpenTemplate">
      <xsd:simpleType>
        <xsd:restriction base="dms:Boolean"/>
      </xsd:simpleType>
    </xsd:element>
    <xsd:element name="OriginAsset" ma:index="98" nillable="true" ma:displayName="Origin Asset" ma:default="" ma:internalName="OriginAsset" ma:readOnly="false">
      <xsd:simpleType>
        <xsd:restriction base="dms:Text"/>
      </xsd:simpleType>
    </xsd:element>
    <xsd:element name="OriginalRelease" ma:index="99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0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1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2" nillable="true" ma:displayName="Parent Asset Id" ma:default="" ma:internalName="ParentAssetId" ma:readOnly="false">
      <xsd:simpleType>
        <xsd:restriction base="dms:Text"/>
      </xsd:simpleType>
    </xsd:element>
    <xsd:element name="PlannedPubDate" ma:index="103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4" nillable="true" ma:displayName="Policheck Words" ma:default="" ma:internalName="PolicheckWords" ma:readOnly="false">
      <xsd:simpleType>
        <xsd:restriction base="dms:Text"/>
      </xsd:simpleType>
    </xsd:element>
    <xsd:element name="BusinessGroup" ma:index="105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6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7" nillable="true" ma:displayName="Provider" ma:default="" ma:internalName="Provider" ma:readOnly="false">
      <xsd:simpleType>
        <xsd:restriction base="dms:Unknown"/>
      </xsd:simpleType>
    </xsd:element>
    <xsd:element name="Providers" ma:index="108" nillable="true" ma:displayName="Providers" ma:default="" ma:internalName="Providers">
      <xsd:simpleType>
        <xsd:restriction base="dms:Unknown"/>
      </xsd:simpleType>
    </xsd:element>
    <xsd:element name="PublishStatusLookup" ma:index="109" nillable="true" ma:displayName="Publish Status" ma:default="" ma:list="{CF2AE907-B9A1-4BF3-8C43-AF084B84BAEA}" ma:internalName="PublishStatusLookup" ma:readOnly="false" ma:showField="PublishStatus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0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1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2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4" nillable="true" ma:taxonomy="true" ma:internalName="ScenarioTagsTaxHTField0" ma:taxonomyFieldName="ScenarioTags" ma:displayName="Scenarios" ma:readOnly="false" ma:default="" ma:fieldId="{ba0a15a8-45ee-49d1-b935-05d4fd24efc2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6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7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8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19" nillable="true" ma:displayName="Submitter ID" ma:default="" ma:internalName="SubmitterId" ma:readOnly="false">
      <xsd:simpleType>
        <xsd:restriction base="dms:Text"/>
      </xsd:simpleType>
    </xsd:element>
    <xsd:element name="TaxCatchAll" ma:index="120" nillable="true" ma:displayName="Taxonomy Catch All Column" ma:hidden="true" ma:list="{81b514f4-0f77-422d-969e-945bae49e2af}" ma:internalName="TaxCatchAll" ma:showField="CatchAllData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1" nillable="true" ma:displayName="Taxonomy Catch All Column1" ma:hidden="true" ma:list="{81b514f4-0f77-422d-969e-945bae49e2af}" ma:internalName="TaxCatchAllLabel" ma:readOnly="true" ma:showField="CatchAllDataLabel" ma:web="d13e46e7-f94b-46b2-94f9-4ba6b7e1b1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2" nillable="true" ma:displayName="Template Status" ma:default="" ma:internalName="TemplateStatus">
      <xsd:simpleType>
        <xsd:restriction base="dms:Unknown"/>
      </xsd:simpleType>
    </xsd:element>
    <xsd:element name="TemplateTemplateType" ma:index="123" nillable="true" ma:displayName="Template Type" ma:default="" ma:internalName="TemplateTemplateType">
      <xsd:simpleType>
        <xsd:restriction base="dms:Unknown"/>
      </xsd:simpleType>
    </xsd:element>
    <xsd:element name="ThumbnailAssetId" ma:index="124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5" nillable="true" ma:displayName="Times Cloned" ma:default="" ma:internalName="TimesCloned" ma:readOnly="false">
      <xsd:simpleType>
        <xsd:restriction base="dms:Number"/>
      </xsd:simpleType>
    </xsd:element>
    <xsd:element name="TrustLevel" ma:index="127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8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29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0" nillable="true" ma:displayName="UA Notes" ma:default="" ma:internalName="UANotes" ma:readOnly="false">
      <xsd:simpleType>
        <xsd:restriction base="dms:Note"/>
      </xsd:simpleType>
    </xsd:element>
    <xsd:element name="TPAppVersion" ma:index="131" nillable="true" ma:displayName="Version" ma:default="" ma:internalName="TPAppVersion">
      <xsd:simpleType>
        <xsd:restriction base="dms:Text"/>
      </xsd:simpleType>
    </xsd:element>
    <xsd:element name="VoteCount" ma:index="132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B0BCD26-1F29-4A1C-9BC2-F4996B501800}"/>
</file>

<file path=customXml/itemProps2.xml><?xml version="1.0" encoding="utf-8"?>
<ds:datastoreItem xmlns:ds="http://schemas.openxmlformats.org/officeDocument/2006/customXml" ds:itemID="{834057D6-C5A9-48A6-B981-00642293EAC8}"/>
</file>

<file path=customXml/itemProps3.xml><?xml version="1.0" encoding="utf-8"?>
<ds:datastoreItem xmlns:ds="http://schemas.openxmlformats.org/officeDocument/2006/customXml" ds:itemID="{672BC7B8-1AE6-4D73-8C9C-50780A34C7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Máj</vt:lpstr>
      <vt:lpstr>Jún</vt:lpstr>
      <vt:lpstr>Júl</vt:lpstr>
      <vt:lpstr>Aug</vt:lpstr>
      <vt:lpstr>Sep</vt:lpstr>
      <vt:lpstr>Okt</vt:lpstr>
      <vt:lpstr>Nov</vt:lpstr>
      <vt:lpstr>Dec</vt:lpstr>
      <vt:lpstr>CalendarYear</vt:lpstr>
      <vt:lpstr>Apr!Print_Area</vt:lpstr>
      <vt:lpstr>Aug!Print_Area</vt:lpstr>
      <vt:lpstr>Dec!Print_Area</vt:lpstr>
      <vt:lpstr>Feb!Print_Area</vt:lpstr>
      <vt:lpstr>Jan!Print_Area</vt:lpstr>
      <vt:lpstr>Júl!Print_Area</vt:lpstr>
      <vt:lpstr>Jún!Print_Area</vt:lpstr>
      <vt:lpstr>Máj!Print_Area</vt:lpstr>
      <vt:lpstr>Mar!Print_Area</vt:lpstr>
      <vt:lpstr>Nov!Print_Area</vt:lpstr>
      <vt:lpstr>Okt!Print_Area</vt:lpstr>
      <vt:lpstr>Sep!Print_Area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2011-12-13T14:16:28Z</dcterms:created>
  <dcterms:modified xsi:type="dcterms:W3CDTF">2012-05-29T11:51:50Z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0x010100F592A26CC253A04896FB5117130F8A6604005A7378CDD03C594BAF4542E14611C016</vt:lpwstr>
  </property>
  <property fmtid="{D5CDD505-2E9C-101B-9397-08002B2CF9AE}" pid="3" name="Order">
    <vt:r8>4895500</vt:r8>
  </property>
  <property fmtid="{D5CDD505-2E9C-101B-9397-08002B2CF9AE}" pid="4" name="HiddenCategoryTags">
    <vt:lpwstr/>
  </property>
  <property fmtid="{D5CDD505-2E9C-101B-9397-08002B2CF9AE}" pid="5" name="InternalTags">
    <vt:lpwstr/>
  </property>
  <property fmtid="{D5CDD505-2E9C-101B-9397-08002B2CF9AE}" pid="6" name="FeatureTags">
    <vt:lpwstr/>
  </property>
  <property fmtid="{D5CDD505-2E9C-101B-9397-08002B2CF9AE}" pid="7" name="LocalizationTags">
    <vt:lpwstr/>
  </property>
  <property fmtid="{D5CDD505-2E9C-101B-9397-08002B2CF9AE}" pid="8" name="ImageGenStatus">
    <vt:i4>0</vt:i4>
  </property>
  <property fmtid="{D5CDD505-2E9C-101B-9397-08002B2CF9AE}" pid="9" name="CategoryTags">
    <vt:lpwstr/>
  </property>
  <property fmtid="{D5CDD505-2E9C-101B-9397-08002B2CF9AE}" pid="10" name="Applications">
    <vt:lpwstr/>
  </property>
  <property fmtid="{D5CDD505-2E9C-101B-9397-08002B2CF9AE}" pid="11" name="ScenarioTags">
    <vt:lpwstr/>
  </property>
  <property fmtid="{D5CDD505-2E9C-101B-9397-08002B2CF9AE}" pid="12" name="CampaignTags">
    <vt:lpwstr/>
  </property>
</Properties>
</file>