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k-SK\"/>
    </mc:Choice>
  </mc:AlternateContent>
  <xr:revisionPtr revIDLastSave="0" documentId="13_ncr:1_{988737E3-30FD-4578-AC9D-4AD751CB6CE5}" xr6:coauthVersionLast="43" xr6:coauthVersionMax="43" xr10:uidLastSave="{00000000-0000-0000-0000-000000000000}"/>
  <bookViews>
    <workbookView xWindow="-120" yWindow="-120" windowWidth="27390" windowHeight="13920" xr2:uid="{00000000-000D-0000-FFFF-FFFF00000000}"/>
  </bookViews>
  <sheets>
    <sheet name="Úverová kalkulačka" sheetId="1" r:id="rId1"/>
  </sheets>
  <definedNames>
    <definedName name="KombinovanáMesačnáPlatba">VysokoškolskéPôžičky[[#Totals],[Aktuálna mesačná platba]]</definedName>
    <definedName name="KonsolidovanéSplácaniePôžičky">'Úverová kalkulačka'!$L$18</definedName>
    <definedName name="_xlnm.Print_Titles" localSheetId="0">'Úverová kalkulačka'!$8:$9</definedName>
    <definedName name="OdhadovanáMesačnáMzda">'Úverová kalkulačka'!$L$20</definedName>
    <definedName name="OdhadovanáRočnáMzda">'Úverová kalkulačka'!$F$2</definedName>
    <definedName name="PercentoMesačnéhoPríjmu">VysokoškolskéPôžičky[[#Totals],[Aktuálna mesačná platba]]/OdhadovanáMesačnáMzda</definedName>
    <definedName name="PercentoNadPod">IF(VysokoškolskéPôžičky[[#Totals],[Plánovaná platba]]/OdhadovanáMesačnáMzda&gt;=0.08,"vyššie","nižšie")</definedName>
    <definedName name="PercentoPríjmu">VysokoškolskéPôžičky[[#Totals],[Plánovaná platba]]/OdhadovanáMesačnáMzda</definedName>
    <definedName name="ZačiatokPôžičkyDnes">IF(ZačiatokSplácaniaPôžičky&lt;TODAY(),TRUE,FALSE)</definedName>
    <definedName name="ZačiatokSplácaniaPôžičky">'Úverová kalkulačka'!$K$2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<sst xmlns="http://schemas.openxmlformats.org/spreadsheetml/2006/main" count="32" uniqueCount="32">
  <si>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KALKULAČKA SPLÁTOK VYSOKOŠKOLSKEJ PÔŽIČKY</t>
  </si>
  <si>
    <r>
      <t xml:space="preserve"> Podľa návrhu by vaše celkové mesačné splátky študentskej pôžičky </t>
    </r>
    <r>
      <rPr>
        <b/>
        <sz val="16"/>
        <color theme="6" tint="-0.499984740745262"/>
        <rFont val="Calibri"/>
        <family val="2"/>
        <scheme val="minor"/>
      </rPr>
      <t>nemali presahovať 8 %</t>
    </r>
    <r>
      <rPr>
        <sz val="16"/>
        <color theme="6" tint="-0.499984740745262"/>
        <rFont val="Calibri"/>
        <family val="2"/>
        <scheme val="minor"/>
      </rPr>
      <t xml:space="preserve"> vášho prvého ročného platu.</t>
    </r>
  </si>
  <si>
    <t>Kombinovaná aktuálna mesačná platba je:</t>
  </si>
  <si>
    <t>Percento aktuálneho mesačného príjmu:</t>
  </si>
  <si>
    <t>VŠEOBECNÉ PODROBNOSTI O PÔŽIČKE</t>
  </si>
  <si>
    <t>Č. pôžičky</t>
  </si>
  <si>
    <t>10998M88</t>
  </si>
  <si>
    <t>20987N87</t>
  </si>
  <si>
    <t>Súčty</t>
  </si>
  <si>
    <t>Priemery</t>
  </si>
  <si>
    <t>Celkové konsolidované splatenie pôžičky:</t>
  </si>
  <si>
    <t>Odhadovaný mesačný príjem po ukončení štúdia:</t>
  </si>
  <si>
    <t>Veriteľ</t>
  </si>
  <si>
    <t>Veriteľ 1</t>
  </si>
  <si>
    <t>Veriteľ 2</t>
  </si>
  <si>
    <t>V tejto bunke je trojuholníková pravá šípka s presmerovaním na odhadovanú ročnú mzdu.</t>
  </si>
  <si>
    <t>Výška pôžičky</t>
  </si>
  <si>
    <t>Ročná
úroková sadzba</t>
  </si>
  <si>
    <t>Odhadovaná ročná mzda po ukončení štúdia</t>
  </si>
  <si>
    <t>ÚDAJE O SPLÁCANÍ PÔŽIČKY</t>
  </si>
  <si>
    <t>Počiatočný dátum</t>
  </si>
  <si>
    <t>Trvanie (roky)</t>
  </si>
  <si>
    <t>Kombinovaná plánovaná mesačná platba je:</t>
  </si>
  <si>
    <t xml:space="preserve">  Percento plánovaného mesačného príjmu:</t>
  </si>
  <si>
    <t>Dátum ukončenia</t>
  </si>
  <si>
    <t>V tejto bunke je trojuholníkovú pravá šípka s presmerovaním na dátum začiatku splácania pôžičiek.</t>
  </si>
  <si>
    <t>PODROBNOSTI O PLATBE</t>
  </si>
  <si>
    <t>Aktuálna mesačná platba</t>
  </si>
  <si>
    <t>Celkový
úrok</t>
  </si>
  <si>
    <t>Dátum začiatku splácania pôžičky</t>
  </si>
  <si>
    <t>Plánovaná platba</t>
  </si>
  <si>
    <t>Ročná
platba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</si>
</sst>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\ [$EUR]"/>
    <numFmt numFmtId="167" formatCode="#,##0.00\ [$EUR]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7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1" applyFont="1" applyFill="1" applyBorder="1" applyAlignment="1">
      <alignment horizontal="right" indent="3"/>
    </xf>
    <xf numFmtId="167" fontId="0" fillId="0" borderId="0" xfId="1" applyFont="1" applyFill="1" applyBorder="1" applyAlignment="1">
      <alignment horizontal="right" indent="2"/>
    </xf>
    <xf numFmtId="167" fontId="0" fillId="0" borderId="0" xfId="1" applyFont="1" applyFill="1" applyBorder="1" applyAlignment="1">
      <alignment horizontal="right" indent="4"/>
    </xf>
    <xf numFmtId="167" fontId="14" fillId="0" borderId="0" xfId="0" applyNumberFormat="1" applyFont="1" applyFill="1" applyAlignment="1">
      <alignment horizontal="left" indent="2"/>
    </xf>
    <xf numFmtId="167" fontId="18" fillId="0" borderId="0" xfId="0" applyNumberFormat="1" applyFont="1" applyFill="1" applyBorder="1" applyAlignment="1">
      <alignment horizontal="right" vertical="center" indent="2"/>
    </xf>
    <xf numFmtId="167" fontId="2" fillId="3" borderId="0" xfId="0" applyNumberFormat="1" applyFont="1" applyFill="1" applyBorder="1" applyAlignment="1">
      <alignment horizontal="right" vertical="center" indent="2"/>
    </xf>
    <xf numFmtId="167" fontId="18" fillId="0" borderId="0" xfId="0" applyNumberFormat="1" applyFont="1" applyFill="1" applyBorder="1" applyAlignment="1">
      <alignment horizontal="right" vertical="center" indent="3"/>
    </xf>
    <xf numFmtId="167" fontId="18" fillId="0" borderId="0" xfId="0" applyNumberFormat="1" applyFont="1" applyFill="1" applyBorder="1" applyAlignment="1">
      <alignment horizontal="right" vertical="center" indent="4"/>
    </xf>
    <xf numFmtId="167" fontId="3" fillId="3" borderId="0" xfId="0" applyNumberFormat="1" applyFont="1" applyFill="1" applyBorder="1" applyAlignment="1">
      <alignment vertical="center"/>
    </xf>
    <xf numFmtId="167" fontId="2" fillId="3" borderId="0" xfId="0" applyNumberFormat="1" applyFont="1" applyFill="1" applyBorder="1" applyAlignment="1">
      <alignment vertical="center"/>
    </xf>
    <xf numFmtId="0" fontId="6" fillId="0" borderId="0" xfId="4" applyFill="1" applyBorder="1" applyAlignment="1">
      <alignment horizontal="right"/>
    </xf>
    <xf numFmtId="167" fontId="12" fillId="0" borderId="0" xfId="0" applyNumberFormat="1" applyFont="1" applyAlignment="1"/>
    <xf numFmtId="0" fontId="6" fillId="0" borderId="0" xfId="4" applyFill="1" applyAlignment="1">
      <alignment horizontal="right"/>
    </xf>
    <xf numFmtId="167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6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10" builtinId="3" customBuiltin="1"/>
    <cellStyle name="Čiarka [0]" xfId="11" builtinId="6" customBuiltin="1"/>
    <cellStyle name="Dobrá" xfId="13" builtinId="26" customBuiltin="1"/>
    <cellStyle name="Kontrolná bunka" xfId="20" builtinId="23" customBuiltin="1"/>
    <cellStyle name="Mena" xfId="1" builtinId="4" customBuiltin="1"/>
    <cellStyle name="Mena [0]" xfId="12" builtinId="7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4" builtinId="19" customBuiltin="1"/>
    <cellStyle name="Názov" xfId="3" builtinId="15" customBuiltin="1"/>
    <cellStyle name="Neutrálna" xfId="15" builtinId="28" customBuiltin="1"/>
    <cellStyle name="Normálna" xfId="0" builtinId="0" customBuiltin="1"/>
    <cellStyle name="Percentá" xfId="2" builtinId="5" customBuiltin="1"/>
    <cellStyle name="Poznámka" xfId="22" builtinId="10" customBuiltin="1"/>
    <cellStyle name="Prepojená bunka" xfId="19" builtinId="24" customBuiltin="1"/>
    <cellStyle name="Spolu" xfId="9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8" builtinId="53" customBuiltin="1"/>
    <cellStyle name="Zlá" xfId="14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Kalkulačka splátok študentskej pôžičky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Šípka" descr="Trojuholníková šípka ukazujúca doprav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Šípka" descr="Trojuholníková šípka ukazujúca doprav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Šípka" descr="Trojuholníková šípka ukazujúca doprav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Šípka" descr="Trojuholníková šípka ukazujúca doprav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Šípka" descr="Trojuholníková šípka ukazujúca doprav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Šípka" descr="Trojuholníková šípka ukazujúca doprav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ysokoškolskéPôžičky" displayName="VysokoškolskéPôžičky" ref="B9:L16" totalsRowCount="1" headerRowDxfId="24" dataDxfId="23" totalsRowDxfId="22">
  <tableColumns count="11">
    <tableColumn id="1" xr3:uid="{00000000-0010-0000-0000-000001000000}" name="Č. pôžičky" totalsRowLabel="Súčty" dataDxfId="21" totalsRowDxfId="20"/>
    <tableColumn id="3" xr3:uid="{00000000-0010-0000-0000-000003000000}" name="Veriteľ" dataDxfId="19" totalsRowDxfId="18" dataCellStyle="Normálna"/>
    <tableColumn id="6" xr3:uid="{00000000-0010-0000-0000-000006000000}" name="Výška pôžičky" totalsRowFunction="sum" dataDxfId="17" totalsRowDxfId="16" dataCellStyle="Mena"/>
    <tableColumn id="7" xr3:uid="{00000000-0010-0000-0000-000007000000}" name="Ročná_x000a_úroková sadzba" dataDxfId="15" totalsRowDxfId="14" dataCellStyle="Percentá"/>
    <tableColumn id="4" xr3:uid="{00000000-0010-0000-0000-000004000000}" name="Počiatočný dátum" dataDxfId="13" totalsRowDxfId="12" dataCellStyle="Normálna"/>
    <tableColumn id="9" xr3:uid="{00000000-0010-0000-0000-000009000000}" name="Trvanie (roky)" dataDxfId="11" totalsRowDxfId="10" dataCellStyle="Normálna"/>
    <tableColumn id="5" xr3:uid="{00000000-0010-0000-0000-000005000000}" name="Dátum ukončenia" dataDxfId="9" totalsRowDxfId="8" dataCellStyle="Normálna">
      <calculatedColumnFormula>IF(AND(VysokoškolskéPôžičky[[#This Row],[Počiatočný dátum]]&gt;0,VysokoškolskéPôžičky[[#This Row],[Trvanie (roky)]]&gt;0),EDATE(VysokoškolskéPôžičky[[#This Row],[Počiatočný dátum]],VysokoškolskéPôžičky[[#This Row],[Trvanie (roky)]]*12),"")</calculatedColumnFormula>
    </tableColumn>
    <tableColumn id="8" xr3:uid="{00000000-0010-0000-0000-000008000000}" name="Aktuálna mesačná platba" totalsRowFunction="sum" dataDxfId="7" totalsRowDxfId="6" dataCellStyle="Mena">
      <calculatedColumnFormula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calculatedColumnFormula>
    </tableColumn>
    <tableColumn id="13" xr3:uid="{00000000-0010-0000-0000-00000D000000}" name="Celkový_x000a_úrok" totalsRowFunction="sum" dataDxfId="5" totalsRowDxfId="4" dataCellStyle="Mena">
      <calculatedColumnFormula>IFERROR((VysokoškolskéPôžičky[[#This Row],[Plánovaná platba]]*(VysokoškolskéPôžičky[[#This Row],[Trvanie (roky)]]*12))-VysokoškolskéPôžičky[[#This Row],[Výška pôžičky]],"")</calculatedColumnFormula>
    </tableColumn>
    <tableColumn id="11" xr3:uid="{00000000-0010-0000-0000-00000B000000}" name="Plánovaná platba" totalsRowFunction="sum" dataDxfId="3" totalsRowDxfId="2" dataCellStyle="Mena">
      <calculatedColumnFormula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calculatedColumnFormula>
    </tableColumn>
    <tableColumn id="2" xr3:uid="{00000000-0010-0000-0000-000002000000}" name="Ročná_x000a_platba" totalsRowFunction="sum" dataDxfId="1" totalsRowDxfId="0" dataCellStyle="Mena">
      <calculatedColumnFormula>IFERROR(VysokoškolskéPôžičky[[#This Row],[Plánovaná platba]]*12,"")</calculatedColumnFormula>
    </tableColumn>
  </tableColumns>
  <tableStyleInfo name="Kalkulačka splátok študentskej pôžičky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číslo pôžičky, veriteľa, výšku pôžičky, ročnú úrokovú sadzbu, počiatočný dátum a dĺžku pôžičky v rokoch. Dátum ukončenia, aktuálne, plánované a ročné splátky a celkový úrok sa vypočítajú automaticky.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4" customWidth="1"/>
    <col min="2" max="2" width="20.7109375" style="4" customWidth="1"/>
    <col min="3" max="3" width="44.85546875" style="4" customWidth="1"/>
    <col min="4" max="4" width="16.140625" style="4" customWidth="1"/>
    <col min="5" max="5" width="14.42578125" style="4" customWidth="1"/>
    <col min="6" max="6" width="15.85546875" style="4" customWidth="1"/>
    <col min="7" max="7" width="12.28515625" style="4" customWidth="1"/>
    <col min="8" max="8" width="16.28515625" style="4" customWidth="1"/>
    <col min="9" max="9" width="17" style="4" customWidth="1"/>
    <col min="10" max="10" width="14.42578125" style="4" customWidth="1"/>
    <col min="11" max="11" width="39.5703125" style="4" customWidth="1"/>
    <col min="12" max="12" width="20.5703125" style="4" customWidth="1"/>
    <col min="13" max="13" width="2.7109375" style="4" customWidth="1"/>
    <col min="14" max="16384" width="9.140625" style="4"/>
  </cols>
  <sheetData>
    <row r="1" spans="1:13" ht="20.25" customHeight="1" x14ac:dyDescent="0.25">
      <c r="A1" s="7"/>
    </row>
    <row r="2" spans="1:13" ht="72" customHeight="1" x14ac:dyDescent="0.55000000000000004">
      <c r="B2" s="56" t="s">
        <v>0</v>
      </c>
      <c r="C2" s="56"/>
      <c r="D2" s="59" t="s">
        <v>15</v>
      </c>
      <c r="E2" s="59"/>
      <c r="F2" s="57">
        <v>50000</v>
      </c>
      <c r="G2" s="57"/>
      <c r="H2" s="57"/>
      <c r="I2" s="60" t="s">
        <v>25</v>
      </c>
      <c r="J2" s="60"/>
      <c r="K2" s="58">
        <f ca="1">TODAY()-701</f>
        <v>42908</v>
      </c>
      <c r="L2" s="58"/>
    </row>
    <row r="3" spans="1:13" ht="27.75" customHeight="1" x14ac:dyDescent="0.25">
      <c r="B3" s="55"/>
      <c r="C3" s="55"/>
      <c r="D3" s="55"/>
      <c r="E3" s="55"/>
      <c r="F3" s="61" t="s">
        <v>18</v>
      </c>
      <c r="G3" s="61"/>
      <c r="H3" s="61"/>
      <c r="I3" s="55"/>
      <c r="J3" s="55"/>
      <c r="K3" s="61" t="s">
        <v>29</v>
      </c>
      <c r="L3" s="61"/>
    </row>
    <row r="4" spans="1:13" ht="25.5" customHeight="1" x14ac:dyDescent="0.25"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2"/>
    </row>
    <row r="5" spans="1:13" ht="32.25" customHeight="1" x14ac:dyDescent="0.3">
      <c r="B5" s="50" t="s">
        <v>2</v>
      </c>
      <c r="C5" s="50"/>
      <c r="D5" s="50"/>
      <c r="E5" s="44">
        <f ca="1">IFERROR(VysokoškolskéPôžičky[[#Totals],[Aktuálna mesačná platba]],"")</f>
        <v>190.91792743033542</v>
      </c>
      <c r="F5" s="44"/>
      <c r="G5" s="44"/>
      <c r="H5" s="52" t="s">
        <v>22</v>
      </c>
      <c r="I5" s="52"/>
      <c r="J5" s="52"/>
      <c r="K5" s="52"/>
      <c r="L5" s="34">
        <f ca="1">IFERROR(VysokoškolskéPôžičky[[#Totals],[Plánovaná platba]],0)</f>
        <v>190.91792743033542</v>
      </c>
      <c r="M5" s="20"/>
    </row>
    <row r="6" spans="1:13" ht="32.25" customHeight="1" x14ac:dyDescent="0.25">
      <c r="B6" s="51" t="s">
        <v>3</v>
      </c>
      <c r="C6" s="51"/>
      <c r="D6" s="51"/>
      <c r="E6" s="45">
        <f ca="1">IFERROR(VysokoškolskéPôžičky[[#Totals],[Aktuálna mesačná platba]]/OdhadovanáMesačnáMzda,"")</f>
        <v>4.5820302583280501E-2</v>
      </c>
      <c r="F6" s="45"/>
      <c r="G6" s="45"/>
      <c r="H6" s="53" t="s">
        <v>23</v>
      </c>
      <c r="I6" s="53"/>
      <c r="J6" s="53"/>
      <c r="K6" s="53"/>
      <c r="L6" s="12">
        <f ca="1">IFERROR(VysokoškolskéPôžičky[[#Totals],[Plánovaná platba]]/OdhadovanáMesačnáMzda,"")</f>
        <v>4.5820302583280501E-2</v>
      </c>
      <c r="M6" s="21"/>
    </row>
    <row r="7" spans="1:13" ht="20.25" customHeight="1" x14ac:dyDescent="0.35">
      <c r="B7" s="13"/>
      <c r="C7" s="13"/>
      <c r="D7" s="14"/>
      <c r="E7" s="15"/>
      <c r="F7" s="13"/>
      <c r="G7" s="13"/>
      <c r="H7" s="13"/>
      <c r="I7" s="13"/>
      <c r="J7" s="13"/>
      <c r="K7" s="13"/>
      <c r="L7" s="13"/>
    </row>
    <row r="8" spans="1:13" ht="23.25" customHeight="1" x14ac:dyDescent="0.25">
      <c r="B8" s="46" t="s">
        <v>4</v>
      </c>
      <c r="C8" s="46"/>
      <c r="D8" s="46"/>
      <c r="E8" s="47"/>
      <c r="F8" s="49" t="s">
        <v>19</v>
      </c>
      <c r="G8" s="46"/>
      <c r="H8" s="47"/>
      <c r="I8" s="46" t="s">
        <v>26</v>
      </c>
      <c r="J8" s="48"/>
      <c r="K8" s="48"/>
      <c r="L8" s="48"/>
    </row>
    <row r="9" spans="1:13" ht="35.1" customHeight="1" x14ac:dyDescent="0.25">
      <c r="B9" s="3" t="s">
        <v>5</v>
      </c>
      <c r="C9" s="1" t="s">
        <v>12</v>
      </c>
      <c r="D9" s="2" t="s">
        <v>16</v>
      </c>
      <c r="E9" s="5" t="s">
        <v>17</v>
      </c>
      <c r="F9" s="6" t="s">
        <v>20</v>
      </c>
      <c r="G9" s="2" t="s">
        <v>21</v>
      </c>
      <c r="H9" s="5" t="s">
        <v>24</v>
      </c>
      <c r="I9" s="2" t="s">
        <v>27</v>
      </c>
      <c r="J9" s="2" t="s">
        <v>28</v>
      </c>
      <c r="K9" s="2" t="s">
        <v>30</v>
      </c>
      <c r="L9" s="2" t="s">
        <v>31</v>
      </c>
    </row>
    <row r="10" spans="1:13" ht="15" x14ac:dyDescent="0.25">
      <c r="B10" s="3" t="s">
        <v>6</v>
      </c>
      <c r="C10" s="28" t="s">
        <v>13</v>
      </c>
      <c r="D10" s="26">
        <v>10000</v>
      </c>
      <c r="E10" s="27">
        <v>0.05</v>
      </c>
      <c r="F10" s="30">
        <f ca="1">DATE(YEAR(TODAY())-2,4,1)</f>
        <v>42826</v>
      </c>
      <c r="G10" s="29">
        <v>10</v>
      </c>
      <c r="H10" s="30">
        <f ca="1">IF(AND(VysokoškolskéPôžičky[[#This Row],[Počiatočný dátum]]&gt;0,VysokoškolskéPôžičky[[#This Row],[Trvanie (roky)]]&gt;0),EDATE(VysokoškolskéPôžičky[[#This Row],[Počiatočný dátum]],VysokoškolskéPôžičky[[#This Row],[Trvanie (roky)]]*12),"")</f>
        <v>46478</v>
      </c>
      <c r="I10" s="31">
        <f ca="1"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f>
        <v>106.06551523907524</v>
      </c>
      <c r="J10" s="32">
        <f ca="1">IFERROR((VysokoškolskéPôžičky[[#This Row],[Plánovaná platba]]*(VysokoškolskéPôžičky[[#This Row],[Trvanie (roky)]]*12))-VysokoškolskéPôžičky[[#This Row],[Výška pôžičky]],"")</f>
        <v>2727.8618286890287</v>
      </c>
      <c r="K10" s="33">
        <f ca="1"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f>
        <v>106.06551523907524</v>
      </c>
      <c r="L10" s="32">
        <f ca="1">IFERROR(VysokoškolskéPôžičky[[#This Row],[Plánovaná platba]]*12,"")</f>
        <v>1272.7861828689029</v>
      </c>
    </row>
    <row r="11" spans="1:13" ht="15" x14ac:dyDescent="0.25">
      <c r="B11" s="3" t="s">
        <v>7</v>
      </c>
      <c r="C11" s="28" t="s">
        <v>14</v>
      </c>
      <c r="D11" s="26">
        <v>8000</v>
      </c>
      <c r="E11" s="27">
        <v>0.05</v>
      </c>
      <c r="F11" s="30">
        <f ca="1">DATE(YEAR(TODAY()),5,1)</f>
        <v>43586</v>
      </c>
      <c r="G11" s="29">
        <v>10</v>
      </c>
      <c r="H11" s="30">
        <f ca="1">IF(AND(VysokoškolskéPôžičky[[#This Row],[Počiatočný dátum]]&gt;0,VysokoškolskéPôžičky[[#This Row],[Trvanie (roky)]]&gt;0),EDATE(VysokoškolskéPôžičky[[#This Row],[Počiatočný dátum]],VysokoškolskéPôžičky[[#This Row],[Trvanie (roky)]]*12),"")</f>
        <v>47239</v>
      </c>
      <c r="I11" s="31">
        <f ca="1"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f>
        <v>84.852412191260186</v>
      </c>
      <c r="J11" s="32">
        <f ca="1">IFERROR((VysokoškolskéPôžičky[[#This Row],[Plánovaná platba]]*(VysokoškolskéPôžičky[[#This Row],[Trvanie (roky)]]*12))-VysokoškolskéPôžičky[[#This Row],[Výška pôžičky]],"")</f>
        <v>2182.289462951223</v>
      </c>
      <c r="K11" s="33">
        <f ca="1"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f>
        <v>84.852412191260186</v>
      </c>
      <c r="L11" s="32">
        <f ca="1">IFERROR(VysokoškolskéPôžičky[[#This Row],[Plánovaná platba]]*12,"")</f>
        <v>1018.2289462951222</v>
      </c>
    </row>
    <row r="12" spans="1:13" ht="15" x14ac:dyDescent="0.25">
      <c r="B12" s="3"/>
      <c r="C12" s="28"/>
      <c r="D12" s="26"/>
      <c r="E12" s="27"/>
      <c r="F12" s="30"/>
      <c r="G12" s="29"/>
      <c r="H12" s="30" t="str">
        <f>IF(AND(VysokoškolskéPôžičky[[#This Row],[Počiatočný dátum]]&gt;0,VysokoškolskéPôžičky[[#This Row],[Trvanie (roky)]]&gt;0),EDATE(VysokoškolskéPôžičky[[#This Row],[Počiatočný dátum]],VysokoškolskéPôžičky[[#This Row],[Trvanie (roky)]]*12),"")</f>
        <v/>
      </c>
      <c r="I12" s="31" t="str">
        <f ca="1"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f>
        <v/>
      </c>
      <c r="J12" s="32" t="str">
        <f>IFERROR((VysokoškolskéPôžičky[[#This Row],[Plánovaná platba]]*(VysokoškolskéPôžičky[[#This Row],[Trvanie (roky)]]*12))-VysokoškolskéPôžičky[[#This Row],[Výška pôžičky]],"")</f>
        <v/>
      </c>
      <c r="K12" s="33" t="str">
        <f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f>
        <v/>
      </c>
      <c r="L12" s="32" t="str">
        <f>IFERROR(VysokoškolskéPôžičky[[#This Row],[Plánovaná platba]]*12,"")</f>
        <v/>
      </c>
    </row>
    <row r="13" spans="1:13" ht="15" x14ac:dyDescent="0.25">
      <c r="B13" s="3"/>
      <c r="C13" s="28"/>
      <c r="D13" s="26"/>
      <c r="E13" s="27"/>
      <c r="F13" s="30"/>
      <c r="G13" s="29"/>
      <c r="H13" s="30" t="str">
        <f>IF(AND(VysokoškolskéPôžičky[[#This Row],[Počiatočný dátum]]&gt;0,VysokoškolskéPôžičky[[#This Row],[Trvanie (roky)]]&gt;0),EDATE(VysokoškolskéPôžičky[[#This Row],[Počiatočný dátum]],VysokoškolskéPôžičky[[#This Row],[Trvanie (roky)]]*12),"")</f>
        <v/>
      </c>
      <c r="I13" s="31" t="str">
        <f ca="1"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f>
        <v/>
      </c>
      <c r="J13" s="32" t="str">
        <f>IFERROR((VysokoškolskéPôžičky[[#This Row],[Plánovaná platba]]*(VysokoškolskéPôžičky[[#This Row],[Trvanie (roky)]]*12))-VysokoškolskéPôžičky[[#This Row],[Výška pôžičky]],"")</f>
        <v/>
      </c>
      <c r="K13" s="33" t="str">
        <f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f>
        <v/>
      </c>
      <c r="L13" s="32" t="str">
        <f>IFERROR(VysokoškolskéPôžičky[[#This Row],[Plánovaná platba]]*12,"")</f>
        <v/>
      </c>
    </row>
    <row r="14" spans="1:13" ht="15" x14ac:dyDescent="0.25">
      <c r="B14" s="3"/>
      <c r="C14" s="28"/>
      <c r="D14" s="26"/>
      <c r="E14" s="27"/>
      <c r="F14" s="30"/>
      <c r="G14" s="29"/>
      <c r="H14" s="30" t="str">
        <f>IF(AND(VysokoškolskéPôžičky[[#This Row],[Počiatočný dátum]]&gt;0,VysokoškolskéPôžičky[[#This Row],[Trvanie (roky)]]&gt;0),EDATE(VysokoškolskéPôžičky[[#This Row],[Počiatočný dátum]],VysokoškolskéPôžičky[[#This Row],[Trvanie (roky)]]*12),"")</f>
        <v/>
      </c>
      <c r="I14" s="31" t="str">
        <f ca="1"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f>
        <v/>
      </c>
      <c r="J14" s="32" t="str">
        <f>IFERROR((VysokoškolskéPôžičky[[#This Row],[Plánovaná platba]]*(VysokoškolskéPôžičky[[#This Row],[Trvanie (roky)]]*12))-VysokoškolskéPôžičky[[#This Row],[Výška pôžičky]],"")</f>
        <v/>
      </c>
      <c r="K14" s="33" t="str">
        <f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f>
        <v/>
      </c>
      <c r="L14" s="32" t="str">
        <f>IFERROR(VysokoškolskéPôžičky[[#This Row],[Plánovaná platba]]*12,"")</f>
        <v/>
      </c>
    </row>
    <row r="15" spans="1:13" ht="15" x14ac:dyDescent="0.25">
      <c r="B15" s="3"/>
      <c r="C15" s="28"/>
      <c r="D15" s="26"/>
      <c r="E15" s="27"/>
      <c r="F15" s="30"/>
      <c r="G15" s="29"/>
      <c r="H15" s="30" t="str">
        <f>IF(AND(VysokoškolskéPôžičky[[#This Row],[Počiatočný dátum]]&gt;0,VysokoškolskéPôžičky[[#This Row],[Trvanie (roky)]]&gt;0),EDATE(VysokoškolskéPôžičky[[#This Row],[Počiatočný dátum]],VysokoškolskéPôžičky[[#This Row],[Trvanie (roky)]]*12),"")</f>
        <v/>
      </c>
      <c r="I15" s="31" t="str">
        <f ca="1">IFERROR(IF(AND(ZačiatokPôžičkyDnes,COUNT(VysokoškolskéPôžičky[[#This Row],[Výška pôžičky]:[Trvanie (roky)]])=4,VysokoškolskéPôžičky[[#This Row],[Počiatočný dátum]]&lt;=TODAY()),PMT(VysokoškolskéPôžičky[[#This Row],[Ročná
úroková sadzba]]/12,VysokoškolskéPôžičky[[#This Row],[Trvanie (roky)]]*12,-VysokoškolskéPôžičky[[#This Row],[Výška pôžičky]],0,0),""),0)</f>
        <v/>
      </c>
      <c r="J15" s="32" t="str">
        <f>IFERROR((VysokoškolskéPôžičky[[#This Row],[Plánovaná platba]]*(VysokoškolskéPôžičky[[#This Row],[Trvanie (roky)]]*12))-VysokoškolskéPôžičky[[#This Row],[Výška pôžičky]],"")</f>
        <v/>
      </c>
      <c r="K15" s="33" t="str">
        <f>IF(COUNTA(VysokoškolskéPôžičky[[#This Row],[Výška pôžičky]:[Trvanie (roky)]])&lt;&gt;4,"",PMT(VysokoškolskéPôžičky[[#This Row],[Ročná
úroková sadzba]]/12,VysokoškolskéPôžičky[[#This Row],[Trvanie (roky)]]*12,-VysokoškolskéPôžičky[[#This Row],[Výška pôžičky]],0,0))</f>
        <v/>
      </c>
      <c r="L15" s="32" t="str">
        <f>IFERROR(VysokoškolskéPôžičky[[#This Row],[Plánovaná platba]]*12,"")</f>
        <v/>
      </c>
    </row>
    <row r="16" spans="1:13" ht="20.25" customHeight="1" x14ac:dyDescent="0.25">
      <c r="B16" s="16" t="s">
        <v>8</v>
      </c>
      <c r="C16" s="17"/>
      <c r="D16" s="35">
        <f>SUBTOTAL(109,VysokoškolskéPôžičky[Výška pôžičky])</f>
        <v>18000</v>
      </c>
      <c r="E16" s="18"/>
      <c r="F16" s="23"/>
      <c r="G16" s="24"/>
      <c r="H16" s="25"/>
      <c r="I16" s="37">
        <f ca="1">SUBTOTAL(109,VysokoškolskéPôžičky[Aktuálna mesačná platba])</f>
        <v>190.91792743033542</v>
      </c>
      <c r="J16" s="35">
        <f ca="1">SUBTOTAL(109,VysokoškolskéPôžičky[Celkový
úrok])</f>
        <v>4910.1512916402517</v>
      </c>
      <c r="K16" s="38">
        <f ca="1">SUBTOTAL(109,VysokoškolskéPôžičky[Plánovaná platba])</f>
        <v>190.91792743033542</v>
      </c>
      <c r="L16" s="35">
        <f ca="1">SUBTOTAL(109,VysokoškolskéPôžičky[Ročná
platba])</f>
        <v>2291.015129164025</v>
      </c>
    </row>
    <row r="17" spans="2:12" ht="20.25" customHeight="1" x14ac:dyDescent="0.25">
      <c r="B17" s="8" t="s">
        <v>9</v>
      </c>
      <c r="C17" s="9"/>
      <c r="D17" s="36">
        <f>AVERAGE(VysokoškolskéPôžičky[Výška pôžičky])</f>
        <v>9000</v>
      </c>
      <c r="E17" s="10">
        <f>AVERAGE(VysokoškolskéPôžičky[Ročná
úroková sadzba])</f>
        <v>0.05</v>
      </c>
      <c r="F17" s="11"/>
      <c r="G17" s="11"/>
      <c r="H17" s="10"/>
      <c r="I17" s="39"/>
      <c r="J17" s="36">
        <f ca="1">AVERAGE(VysokoškolskéPôžičky[Celkový
úrok])</f>
        <v>2455.0756458201258</v>
      </c>
      <c r="K17" s="40"/>
      <c r="L17" s="36">
        <f ca="1">AVERAGE(VysokoškolskéPôžičky[Ročná
platba])</f>
        <v>1145.5075645820125</v>
      </c>
    </row>
    <row r="18" spans="2:12" s="19" customFormat="1" ht="23.25" customHeight="1" x14ac:dyDescent="0.25">
      <c r="B18" s="41" t="s">
        <v>10</v>
      </c>
      <c r="C18" s="41"/>
      <c r="D18" s="41"/>
      <c r="E18" s="41"/>
      <c r="F18" s="41"/>
      <c r="G18" s="41"/>
      <c r="H18" s="41"/>
      <c r="I18" s="41"/>
      <c r="J18" s="41"/>
      <c r="K18" s="41"/>
      <c r="L18" s="42">
        <f ca="1">VysokoškolskéPôžičky[[#Totals],[Výška pôžičky]]+VysokoškolskéPôžičky[[#Totals],[Celkový
úrok]]</f>
        <v>22910.15129164025</v>
      </c>
    </row>
    <row r="19" spans="2:12" s="19" customFormat="1" ht="23.25" customHeight="1" x14ac:dyDescent="0.2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2:12" ht="20.25" customHeight="1" x14ac:dyDescent="0.25">
      <c r="B20" s="43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2">
        <f>(OdhadovanáRočnáMzda/12)</f>
        <v>4166.666666666667</v>
      </c>
    </row>
    <row r="21" spans="2:12" ht="20.25" customHeight="1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2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allowBlank="1" showInputMessage="1" showErrorMessage="1" prompt="V tomto hárku môžete vytvoriť kalkulačku študentskej pôžičky. Do tabuľky od bunky B9 zadajte podrobnosti, do bunky F2 odhadovanú ročnú mzdu a do bunky K2 dátum začiatku splácania pôžičky." sqref="A1" xr:uid="{00000000-0002-0000-0000-000002000000}"/>
    <dataValidation allowBlank="1" showInputMessage="1" showErrorMessage="1" prompt="Do tejto bunky zadajte odhadovanú ročnú mzdu po ukončení štúdia." sqref="F2:H2" xr:uid="{00000000-0002-0000-0000-000003000000}"/>
    <dataValidation allowBlank="1" showInputMessage="1" showErrorMessage="1" prompt="Do bunky vyššie zadajte odhadovanú ročnú mzdu po ukončení štúdia." sqref="F3:H3" xr:uid="{00000000-0002-0000-0000-000004000000}"/>
    <dataValidation allowBlank="1" showInputMessage="1" showErrorMessage="1" prompt="Do tejto bunky zadajte dátum začiatku splácania pôžičky." sqref="K2:L2" xr:uid="{00000000-0002-0000-0000-000005000000}"/>
    <dataValidation allowBlank="1" showInputMessage="1" showErrorMessage="1" prompt="Do bunky vyššie zadajte dátum začiatku splácania pôžičky." sqref="K3:L3" xr:uid="{00000000-0002-0000-0000-000006000000}"/>
    <dataValidation allowBlank="1" showInputMessage="1" showErrorMessage="1" prompt="V bunke napravo sa automaticky vypočíta vaša kombinovaná aktuálna mesačná platba." sqref="B5:D5" xr:uid="{00000000-0002-0000-0000-000007000000}"/>
    <dataValidation allowBlank="1" showInputMessage="1" showErrorMessage="1" prompt="V tejto bunke sa automaticky vypočíta vaša kombinovaná aktuálna mesačná platba." sqref="E5:G5" xr:uid="{00000000-0002-0000-0000-000008000000}"/>
    <dataValidation allowBlank="1" showInputMessage="1" showErrorMessage="1" prompt="V bunke napravo sa automaticky vypočíta percento aktuálneho mesačného príjmu." sqref="B6:D6" xr:uid="{00000000-0002-0000-0000-000009000000}"/>
    <dataValidation allowBlank="1" showInputMessage="1" showErrorMessage="1" prompt="V tejto bunke sa automaticky vypočíta percento aktuálneho mesačného príjmu." sqref="E6:G6" xr:uid="{00000000-0002-0000-0000-00000A000000}"/>
    <dataValidation allowBlank="1" showInputMessage="1" showErrorMessage="1" prompt="V bunke napravo sa automaticky vypočíta vaša kombinovaná plánovaná mesačná platba." sqref="H5:K5" xr:uid="{00000000-0002-0000-0000-00000B000000}"/>
    <dataValidation allowBlank="1" showInputMessage="1" showErrorMessage="1" prompt="V tejto bunke sa automaticky vypočíta vaša kombinovaná plánovaná mesačná platba." sqref="L5" xr:uid="{00000000-0002-0000-0000-00000C000000}"/>
    <dataValidation allowBlank="1" showInputMessage="1" showErrorMessage="1" prompt="V bunke napravo sa automaticky vypočíta percento plánovaného mesačného príjmu." sqref="H6:K6" xr:uid="{00000000-0002-0000-0000-00000D000000}"/>
    <dataValidation allowBlank="1" showInputMessage="1" showErrorMessage="1" prompt="V tejto bunke sa automaticky vypočíta percento plánovaného mesačného príjmu." sqref="L6" xr:uid="{00000000-0002-0000-0000-00000E000000}"/>
    <dataValidation allowBlank="1" showInputMessage="1" showErrorMessage="1" prompt="Do stĺpcov tabuľky nižšie zadajte všeobecné podrobnosti o pôžičke" sqref="B8:E8" xr:uid="{00000000-0002-0000-0000-00000F000000}"/>
    <dataValidation allowBlank="1" showInputMessage="1" showErrorMessage="1" prompt="Do stĺpca pod týmto záhlavím zadajte číslo pôžičky." sqref="B9" xr:uid="{00000000-0002-0000-0000-000010000000}"/>
    <dataValidation allowBlank="1" showInputMessage="1" showErrorMessage="1" prompt="Do stĺpca pod týmto záhlavím zadajte veriteľa." sqref="C9" xr:uid="{00000000-0002-0000-0000-000011000000}"/>
    <dataValidation allowBlank="1" showInputMessage="1" showErrorMessage="1" prompt="Do stĺpca pod týmto záhlavím zadajte výšku pôžičky." sqref="D9" xr:uid="{00000000-0002-0000-0000-000012000000}"/>
    <dataValidation allowBlank="1" showInputMessage="1" showErrorMessage="1" prompt="Do stĺpca pod týmto záhlavím zadajte ročnú úrokovú sadzbu." sqref="E9" xr:uid="{00000000-0002-0000-0000-000013000000}"/>
    <dataValidation allowBlank="1" showInputMessage="1" showErrorMessage="1" prompt="Do stĺpcov v tabuľke nižšie zadajte údaje o splácaní pôžičky." sqref="F8:H8" xr:uid="{00000000-0002-0000-0000-000014000000}"/>
    <dataValidation allowBlank="1" showInputMessage="1" showErrorMessage="1" prompt="Do stĺpca pod týmto záhlavím zadajte počiatočný dátum." sqref="F9" xr:uid="{00000000-0002-0000-0000-000015000000}"/>
    <dataValidation allowBlank="1" showInputMessage="1" showErrorMessage="1" prompt="Do tohto stĺpca pod týmto záhlavím zadajte dĺžku v rokoch." sqref="G9" xr:uid="{00000000-0002-0000-0000-000016000000}"/>
    <dataValidation allowBlank="1" showInputMessage="1" showErrorMessage="1" prompt="V stĺpci pod týmto záhlavím sa automaticky aktualizuje dátum ukončenia." sqref="H9" xr:uid="{00000000-0002-0000-0000-000017000000}"/>
    <dataValidation allowBlank="1" showInputMessage="1" showErrorMessage="1" prompt="V stĺpcoch v tabuľke nižšie sa automaticky vypočítajú podrobnosti o platbe." sqref="I8:L8" xr:uid="{00000000-0002-0000-0000-000018000000}"/>
    <dataValidation allowBlank="1" showInputMessage="1" showErrorMessage="1" prompt="V stĺpci pod týmto záhlavím sa automaticky vypočíta aktuálna mesačná splátka." sqref="I9" xr:uid="{00000000-0002-0000-0000-000019000000}"/>
    <dataValidation allowBlank="1" showInputMessage="1" showErrorMessage="1" prompt="V stĺpci pod týmto záhlavím sa automaticky vypočíta celkový úrok." sqref="J9" xr:uid="{00000000-0002-0000-0000-00001A000000}"/>
    <dataValidation allowBlank="1" showInputMessage="1" showErrorMessage="1" prompt="V stĺpci pod týmto záhlavím sa automaticky vypočíta plánovaná splátka." sqref="K9" xr:uid="{00000000-0002-0000-0000-00001B000000}"/>
    <dataValidation allowBlank="1" showInputMessage="1" showErrorMessage="1" prompt="V stĺpci pod týmto záhlavím sa automaticky vypočíta ročná splátka. V tomto stĺpci pod tabuľkou sa automaticky vypočítajú priemery." sqref="L9" xr:uid="{00000000-0002-0000-0000-00001C000000}"/>
    <dataValidation allowBlank="1" showInputMessage="1" showErrorMessage="1" prompt="V bunkách napravo sa automaticky vypočítajú priemery výšky pôžičky, ročnej úrokovej sadzby, celkového úroku a ročnej splátky a aktualizuje sa graf plánovaných platieb." sqref="B17" xr:uid="{00000000-0002-0000-0000-00001D000000}"/>
    <dataValidation allowBlank="1" showInputMessage="1" showErrorMessage="1" prompt="V tejto bunke sa automaticky vypočíta priemerná výška pôžičky." sqref="D17" xr:uid="{00000000-0002-0000-0000-00001E000000}"/>
    <dataValidation allowBlank="1" showInputMessage="1" showErrorMessage="1" prompt="V tejto bunke sa automaticky vypočíta priemerná ročná úroková sadzba." sqref="E17" xr:uid="{00000000-0002-0000-0000-00001F000000}"/>
    <dataValidation allowBlank="1" showInputMessage="1" showErrorMessage="1" prompt="V tejto bunke sa automaticky vypočíta priemerný celkový úrok." sqref="J17" xr:uid="{00000000-0002-0000-0000-000020000000}"/>
    <dataValidation allowBlank="1" showInputMessage="1" showErrorMessage="1" prompt="V tejto bunke sa aktualizuje graf priemerných plánovaných platieb." sqref="K17" xr:uid="{00000000-0002-0000-0000-000021000000}"/>
    <dataValidation allowBlank="1" showInputMessage="1" showErrorMessage="1" prompt="V tejto bunke sa automaticky vypočíta priemerná ročná splátka a v bunkách nižšie celkové konsolidované splatenie pôžičky a odhadovaný mesačný príjem po ukončení štúdia." sqref="L17" xr:uid="{00000000-0002-0000-0000-000022000000}"/>
    <dataValidation allowBlank="1" showInputMessage="1" showErrorMessage="1" prompt="V bunke napravo sa automaticky vypočíta celkové konsolidované splatenie pôžičky." sqref="B18:K19" xr:uid="{00000000-0002-0000-0000-000023000000}"/>
    <dataValidation allowBlank="1" showInputMessage="1" showErrorMessage="1" prompt="V tejto bunke sa automaticky vypočíta celkové konsolidované splatenie pôžičky." sqref="L18:L19" xr:uid="{00000000-0002-0000-0000-000024000000}"/>
    <dataValidation allowBlank="1" showInputMessage="1" showErrorMessage="1" prompt="V bunke napravo sa automaticky vypočíta odhadovaný mesačný príjem po ukončení štúdia." sqref="B20:K21" xr:uid="{00000000-0002-0000-0000-000025000000}"/>
    <dataValidation allowBlank="1" showInputMessage="1" showErrorMessage="1" prompt="V tejto bunke sa automaticky vypočíta odhadovaný mesačný príjem po ukončení štúdia." sqref="L20:L21" xr:uid="{00000000-0002-0000-0000-000026000000}"/>
    <dataValidation allowBlank="1" showInputMessage="1" showErrorMessage="1" prompt="V tejto bunke je názov hárka a v bunke B4 je tip. Pod tabuľkou sa automaticky vypočítajú priemery, celkové konsolidované splatenie pôžičky a odhadovaný mesačný príjem." sqref="B2:C2" xr:uid="{00000000-0002-0000-0000-000027000000}"/>
    <dataValidation allowBlank="1" showInputMessage="1" showErrorMessage="1" prompt="V bunkách E5, E6, L5 a L6 sa automaticky vypočítajú kombinované aktuálne a plánované mesačné splátky a percento aktuálneho a plánovaného mesačného príjmu." sqref="B4:L4" xr:uid="{00000000-0002-0000-0000-000028000000}"/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'Úverová kalkulačka'!K10:K15</xm:f>
              <xm:sqref>K17</xm:sqref>
            </x14:sparkline>
            <x14:sparkline>
              <xm:f>'Úverová kalkulačka'!I10:I15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6</vt:i4>
      </vt:variant>
    </vt:vector>
  </HeadingPairs>
  <TitlesOfParts>
    <vt:vector size="7" baseType="lpstr">
      <vt:lpstr>Úverová kalkulačka</vt:lpstr>
      <vt:lpstr>KombinovanáMesačnáPlatba</vt:lpstr>
      <vt:lpstr>KonsolidovanéSplácaniePôžičky</vt:lpstr>
      <vt:lpstr>'Úverová kalkulačka'!Názvy_tlače</vt:lpstr>
      <vt:lpstr>OdhadovanáMesačnáMzda</vt:lpstr>
      <vt:lpstr>OdhadovanáRočnáMzda</vt:lpstr>
      <vt:lpstr>ZačiatokSplácaniaPôžičky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2018-04-04T11:34:18Z</dcterms:created>
  <dcterms:modified xsi:type="dcterms:W3CDTF">2019-05-24T01:36:58Z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