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bookViews>
    <workbookView xWindow="0" yWindow="0" windowWidth="21600" windowHeight="8325" xr2:uid="{00000000-000D-0000-FFFF-FFFF00000000}"/>
  </bookViews>
  <sheets>
    <sheet name="Начало" sheetId="4" r:id="rId1"/>
    <sheet name="Расходы" sheetId="1" r:id="rId2"/>
    <sheet name="Доходы" sheetId="2" r:id="rId3"/>
    <sheet name="Сводка" sheetId="3" r:id="rId4"/>
  </sheets>
  <definedNames>
    <definedName name="_xlnm.Print_Area" localSheetId="2">Доходы!$B$1:$G$30</definedName>
    <definedName name="_xlnm.Print_Area" localSheetId="3">Сводка!$B$1:$D$31</definedName>
  </definedNames>
  <calcPr calcId="162913"/>
  <webPublishing codePage="1252"/>
</workbook>
</file>

<file path=xl/calcChain.xml><?xml version="1.0" encoding="utf-8"?>
<calcChain xmlns="http://schemas.openxmlformats.org/spreadsheetml/2006/main">
  <c r="F27" i="2" l="1"/>
  <c r="G27" i="2"/>
  <c r="F28" i="2"/>
  <c r="G28" i="2"/>
  <c r="F29" i="2"/>
  <c r="G29" i="2"/>
  <c r="F21" i="2"/>
  <c r="G21" i="2"/>
  <c r="F22" i="2"/>
  <c r="G22" i="2"/>
  <c r="F15" i="2"/>
  <c r="G15" i="2"/>
  <c r="F16" i="2"/>
  <c r="G16" i="2"/>
  <c r="G9" i="2"/>
  <c r="G10" i="2"/>
  <c r="F9" i="2"/>
  <c r="F10" i="2"/>
  <c r="F14" i="2" l="1"/>
  <c r="F17" i="2" s="1"/>
  <c r="B2" i="3"/>
  <c r="B2" i="2"/>
  <c r="C12" i="1" l="1"/>
  <c r="G12" i="1"/>
  <c r="H25" i="1" l="1"/>
  <c r="H20" i="1"/>
  <c r="H12" i="1"/>
  <c r="D33" i="1"/>
  <c r="D26" i="1"/>
  <c r="D12" i="1"/>
  <c r="G25" i="1"/>
  <c r="G20" i="1"/>
  <c r="C33" i="1"/>
  <c r="C26" i="1"/>
  <c r="C20" i="1"/>
  <c r="D20" i="1"/>
  <c r="F8" i="2"/>
  <c r="F20" i="2"/>
  <c r="F26" i="2"/>
  <c r="G8" i="2"/>
  <c r="G14" i="2"/>
  <c r="G20" i="2"/>
  <c r="G26" i="2"/>
  <c r="F23" i="2" l="1"/>
  <c r="F30" i="2"/>
  <c r="G17" i="2"/>
  <c r="F11" i="2"/>
  <c r="G30" i="2"/>
  <c r="G11" i="2"/>
  <c r="H5" i="1"/>
  <c r="D7" i="3" s="1"/>
  <c r="G23" i="2"/>
  <c r="G5" i="1"/>
  <c r="C7" i="3" s="1"/>
  <c r="F5" i="2" l="1"/>
  <c r="C6" i="3" s="1"/>
  <c r="C8" i="3" s="1"/>
  <c r="G5" i="2"/>
  <c r="D6" i="3" s="1"/>
  <c r="D8" i="3" s="1"/>
</calcChain>
</file>

<file path=xl/sharedStrings.xml><?xml version="1.0" encoding="utf-8"?>
<sst xmlns="http://schemas.openxmlformats.org/spreadsheetml/2006/main" count="152" uniqueCount="98">
  <si>
    <t>ОБ ЭТОМ ШАБЛОНЕ</t>
  </si>
  <si>
    <t>Используйте эту книгу бюджета мероприятия, чтобы вести учет расходов на организацию мероприятия и доход от него.</t>
  </si>
  <si>
    <t>Укажите название мероприятия и введите сведения в таблицах на листах «Расходы» и «Доходы».</t>
  </si>
  <si>
    <t>Итоговые суммы расходов и доходов рассчитываются автоматически.</t>
  </si>
  <si>
    <t>Сводка и диаграмма прибыли и убытков на листе «Сводка» обновляются автоматически.</t>
  </si>
  <si>
    <t>Примечание </t>
  </si>
  <si>
    <t>В столбце A каждого листа содержатся дополнительные инструкции. Их текст намерено скрыт. Чтобы удалить этот текст, выделите столбец A и нажмите клавишу DELETE. Чтобы отобразить текст, выделите столбец A и измените цвет шрифта.</t>
  </si>
  <si>
    <t>Чтобы получить дополнительные сведения о конкретной таблице, щелкните в ней ячейку, нажмите клавиши SHIFT+F10 и выберите пункт «Таблица», а затем — «Замещающий текст».</t>
  </si>
  <si>
    <t>Введите запланированные и фактические расходы для каждой категории в соответствующих таблицах на этом листе. Общие расходы вычисляются автоматически. В ячейках этого столбца представлены полезные инструкции по использованию этого листа. Нажмите клавишу СТРЕЛКА ВНИЗ, чтобы начать.</t>
  </si>
  <si>
    <t>Введите название мероприятия в ячейке справа, чтобы изменить заголовок этого и других листов.</t>
  </si>
  <si>
    <t>Надпись «Расходы» находится в ячейке G3.</t>
  </si>
  <si>
    <t>Надпись «Предполагаемые» находится в ячейке G4, а надпись «Фактические» — в ячейке H4.</t>
  </si>
  <si>
    <t>Надпись «Общие расходы» находится в ячейке справа. Предполагаемые общие расходы в ячейке G5 вычисляются автоматически. Фактические общие расходы и иллюстрирующая их гистограмма автоматически обновляются в ячейке H5. Дальнейшие инструкции представлены в ячейке A7.</t>
  </si>
  <si>
    <t>Введите расходы на украшения в таблице, начинающейся с ячейки справа, и расходы на программу в таблице, начинающейся с ячейки F14. Дальнейшие инструкции представлены в ячейке A22.</t>
  </si>
  <si>
    <t>Введите расходы на рекламу в таблице, начинающейся с ячейки справа, и расходы на призы в таблице, начинающейся с ячейки F22. Дальнейшие инструкции представлены в ячейке A28.</t>
  </si>
  <si>
    <t>Введите прочие расходы в таблице, начинающейся с ячейки справа.</t>
  </si>
  <si>
    <t>Бюджет мероприятия 
Название мероприятия</t>
  </si>
  <si>
    <t>Общие расходы</t>
  </si>
  <si>
    <t>Место проведения</t>
  </si>
  <si>
    <t>Арендная плата</t>
  </si>
  <si>
    <t>Обслуживающий персонал</t>
  </si>
  <si>
    <t>Оборудование</t>
  </si>
  <si>
    <t>Столы и стулья</t>
  </si>
  <si>
    <t>Итого</t>
  </si>
  <si>
    <t>Украшения</t>
  </si>
  <si>
    <t>Цветы</t>
  </si>
  <si>
    <t>Свечи</t>
  </si>
  <si>
    <t>Освещение</t>
  </si>
  <si>
    <t>Воздушные шары</t>
  </si>
  <si>
    <t>Запасы бумаги</t>
  </si>
  <si>
    <t>Реклама</t>
  </si>
  <si>
    <t>Графический дизайн</t>
  </si>
  <si>
    <t>Фотокопирование и печать</t>
  </si>
  <si>
    <t>Почтовые расходы</t>
  </si>
  <si>
    <t>Прочее</t>
  </si>
  <si>
    <t>Телефон</t>
  </si>
  <si>
    <t>Транспорт</t>
  </si>
  <si>
    <t>Канцтовары</t>
  </si>
  <si>
    <t>Службы факсов</t>
  </si>
  <si>
    <t>Предполагаемые</t>
  </si>
  <si>
    <t>Фактические</t>
  </si>
  <si>
    <t>Угощения</t>
  </si>
  <si>
    <t>Еда</t>
  </si>
  <si>
    <t>Напитки</t>
  </si>
  <si>
    <t>Скатерти</t>
  </si>
  <si>
    <t>Обслуживающий персонал и чаевые</t>
  </si>
  <si>
    <t>Программа</t>
  </si>
  <si>
    <t>Исполнители</t>
  </si>
  <si>
    <t>Докладчики</t>
  </si>
  <si>
    <t>Гостиница</t>
  </si>
  <si>
    <t>Другое</t>
  </si>
  <si>
    <t>Призы</t>
  </si>
  <si>
    <t>Ленты, таблички, награды</t>
  </si>
  <si>
    <t>Подарки</t>
  </si>
  <si>
    <t xml:space="preserve"> Расходы</t>
  </si>
  <si>
    <t>Введите запланированные и фактические доходы для каждой категории в соответствующих таблицах на этом листе. Кроме того, вычисляется общий доход. В ячейках этого столбца представлены полезные инструкции по использованию этого листа. Нажмите клавишу СТРЕЛКА ВНИЗ, чтобы начать.</t>
  </si>
  <si>
    <t>Название мероприятия автоматически обновляется в ячейке справа.</t>
  </si>
  <si>
    <t>Надпись «Доходы» находится в ячейке F3.</t>
  </si>
  <si>
    <t>Надпись «Предполагаемые» находится в ячейке F4, а надпись «Фактические» — в ячейке G4.</t>
  </si>
  <si>
    <t>Надпись «Общий доход» находится в ячейке справа. Предполагаемый общий доход в ячейке F5 вычисляется автоматически. Фактический общий доход и иллюстрирующая его гистограмма автоматически обновляются в ячейке G5.</t>
  </si>
  <si>
    <t>Надпись «Билеты» расположена в ячейке справа.</t>
  </si>
  <si>
    <t>Введите предполагаемое и фактическое количество посетителей, а также стоимость билетов в таблице, начинающейся с ячейки справа. Предполагаемые и фактические доходы от продажи билетов вычисляются автоматически. Дальнейшие инструкции представлены в ячейке A12.</t>
  </si>
  <si>
    <t>Надпись «Реклама в программе» расположена в ячейке справа.</t>
  </si>
  <si>
    <t>Введите предполагаемое и фактическое количество рекламных материалов в программе и рекламные тарифы в таблице, начинающейся с ячейки справа. Предполагаемые и фактические доходы от рекламы вычисляются автоматически. Дальнейшие инструкции представлены в ячейке A18.</t>
  </si>
  <si>
    <t>Надпись «Экспоненты и продавцы».</t>
  </si>
  <si>
    <t>Введите предполагаемое и фактическое количество экспонентов и продавцов, а также тарифы на стенды в таблице, начинающейся с ячейки справа. Предполагаемые и фактические доходы вычисляются автоматически. Дальнейшие инструкции представлены в ячейке A24.</t>
  </si>
  <si>
    <t>В ячейке справа находится надпись «Продажа товаров».</t>
  </si>
  <si>
    <t>Введите предполагаемое и фактическое количество проданных товаров и тарифы в таблице, начинающейся с ячейки справа. Предполагаемые и фактические доходы вычисляются автоматически.</t>
  </si>
  <si>
    <t>Общий доход</t>
  </si>
  <si>
    <t>Билеты</t>
  </si>
  <si>
    <t xml:space="preserve"> </t>
  </si>
  <si>
    <t>Реклама в программе</t>
  </si>
  <si>
    <t>Экспоненты и продавцы</t>
  </si>
  <si>
    <t>Продажа товаров</t>
  </si>
  <si>
    <t>Тип</t>
  </si>
  <si>
    <t>Взрослые @</t>
  </si>
  <si>
    <t>Дети @</t>
  </si>
  <si>
    <t>Другие @</t>
  </si>
  <si>
    <t>Обложка @</t>
  </si>
  <si>
    <t>Половина страницы @</t>
  </si>
  <si>
    <t>Четверть страницы @</t>
  </si>
  <si>
    <t>Большие стенды @</t>
  </si>
  <si>
    <t>Средние стенды @</t>
  </si>
  <si>
    <t>Маленькие стенды @</t>
  </si>
  <si>
    <t>Товары @</t>
  </si>
  <si>
    <t>Цена</t>
  </si>
  <si>
    <t xml:space="preserve"> Доходы</t>
  </si>
  <si>
    <t>Предполагаемая сумма</t>
  </si>
  <si>
    <t>Фактическая сумма</t>
  </si>
  <si>
    <t>Представленные на этом листе сводка и диаграмма прибыли и убытков, в которых показаны общие доходы и расходы, обновляются автоматически. В ячейках этого столбца представлены полезные инструкции по использованию этого листа. Нажмите клавишу СТРЕЛКА ВНИЗ, чтобы начать.</t>
  </si>
  <si>
    <t>Надпись «Сводка по прибыли и убыткам» в ячейке C3. Дальнейшие инструкции представлены в ячейке A5.</t>
  </si>
  <si>
    <t>В ячейке справа находится гистограмма с группировкой, на которой показано сравнение предполагаемых и фактических общих доходов и расходов.</t>
  </si>
  <si>
    <t>Общая прибыль (или убытки)</t>
  </si>
  <si>
    <t>В этой ячейке находится гистограмма с группировкой, на которой показано сравнение предполагаемых и фактических общих доходов и расходов.</t>
  </si>
  <si>
    <t>Сводка по прибыли и убыткам</t>
  </si>
  <si>
    <t>Итог</t>
  </si>
  <si>
    <t>Введите pасходы на место проведения в таблице, начинающейся с ячейки справа, и расходы на угощения в таблице, начинающейся с ячейки F7. Дальнейшие инструкции представлены в ячейке A14.</t>
  </si>
  <si>
    <t>Таблица итого, начинающаяся с ячейки справа, обновляется автоматически. Дальнейшие инструкции представлены в ячейке A9.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</si>
</sst>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#,##0.00\ &quot;lei&quot;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  <numFmt numFmtId="171" formatCode="#,##0.00\ &quot;₽&quot;"/>
  </numFmts>
  <fonts count="46" x14ac:knownFonts="1">
    <font>
      <sz val="12"/>
      <name val="Calibri"/>
      <family val="2"/>
    </font>
    <font>
      <sz val="8"/>
      <name val="Arial"/>
      <family val="2"/>
    </font>
    <font>
      <sz val="10"/>
      <name val="Century Gothic"/>
      <family val="2"/>
      <scheme val="minor"/>
    </font>
    <font>
      <b/>
      <sz val="14"/>
      <color theme="3"/>
      <name val="Calibri"/>
      <family val="2"/>
    </font>
    <font>
      <sz val="11"/>
      <color theme="1"/>
      <name val="Calibri"/>
      <family val="2"/>
    </font>
    <font>
      <sz val="8"/>
      <color theme="7" tint="-0.24994659260841701"/>
      <name val="Calibri"/>
      <family val="2"/>
    </font>
    <font>
      <b/>
      <sz val="14"/>
      <color theme="0"/>
      <name val="Calibri"/>
      <family val="2"/>
    </font>
    <font>
      <b/>
      <sz val="12"/>
      <color theme="7"/>
      <name val="Calibri"/>
      <family val="2"/>
    </font>
    <font>
      <b/>
      <sz val="12"/>
      <color theme="3"/>
      <name val="Calibri"/>
      <family val="2"/>
    </font>
    <font>
      <b/>
      <sz val="14"/>
      <color theme="7"/>
      <name val="Calibri"/>
      <family val="2"/>
    </font>
    <font>
      <sz val="12"/>
      <name val="Calibri"/>
      <family val="2"/>
    </font>
    <font>
      <b/>
      <sz val="28"/>
      <color theme="0"/>
      <name val="Calibri"/>
      <family val="2"/>
    </font>
    <font>
      <b/>
      <sz val="8"/>
      <color theme="7" tint="-0.24994659260841701"/>
      <name val="Calibri"/>
      <family val="2"/>
    </font>
    <font>
      <b/>
      <sz val="48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6"/>
      <color theme="0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color theme="7"/>
      <name val="Calibri"/>
      <family val="2"/>
      <charset val="204"/>
    </font>
    <font>
      <b/>
      <sz val="28"/>
      <color theme="0"/>
      <name val="Calibri"/>
      <family val="2"/>
      <charset val="204"/>
    </font>
    <font>
      <b/>
      <sz val="48"/>
      <color theme="0"/>
      <name val="Calibri"/>
      <family val="2"/>
      <charset val="204"/>
    </font>
    <font>
      <b/>
      <sz val="32"/>
      <name val="Calibri"/>
      <family val="2"/>
      <charset val="204"/>
    </font>
    <font>
      <sz val="10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theme="7"/>
      <name val="Calibri"/>
      <family val="2"/>
      <charset val="204"/>
    </font>
    <font>
      <b/>
      <sz val="12"/>
      <color theme="7"/>
      <name val="Calibri"/>
      <family val="2"/>
      <charset val="204"/>
    </font>
    <font>
      <b/>
      <sz val="14"/>
      <color theme="0"/>
      <name val="Calibri"/>
      <family val="2"/>
      <charset val="204"/>
    </font>
    <font>
      <sz val="9"/>
      <name val="Calibri"/>
      <family val="2"/>
      <charset val="204"/>
    </font>
    <font>
      <b/>
      <sz val="12"/>
      <color theme="3"/>
      <name val="Calibri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wrapText="1"/>
    </xf>
    <xf numFmtId="0" fontId="13" fillId="0" borderId="0">
      <alignment horizontal="right" vertical="center"/>
    </xf>
    <xf numFmtId="0" fontId="11" fillId="5" borderId="0">
      <alignment horizontal="center" vertical="center"/>
    </xf>
    <xf numFmtId="171" fontId="7" fillId="0" borderId="0">
      <alignment vertical="center"/>
    </xf>
    <xf numFmtId="0" fontId="3" fillId="0" borderId="0">
      <alignment horizontal="right" vertical="center"/>
    </xf>
    <xf numFmtId="0" fontId="6" fillId="3" borderId="0">
      <alignment horizontal="left" vertical="center"/>
    </xf>
    <xf numFmtId="166" fontId="12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0" fontId="6" fillId="3" borderId="0">
      <alignment horizontal="right" vertical="center"/>
    </xf>
    <xf numFmtId="0" fontId="9" fillId="0" borderId="0">
      <alignment horizontal="left" vertical="center"/>
    </xf>
    <xf numFmtId="166" fontId="7" fillId="0" borderId="0">
      <alignment vertical="center"/>
    </xf>
    <xf numFmtId="0" fontId="3" fillId="0" borderId="0">
      <alignment horizontal="left" vertical="center"/>
    </xf>
    <xf numFmtId="166" fontId="10" fillId="0" borderId="0"/>
    <xf numFmtId="166" fontId="8" fillId="0" borderId="0">
      <alignment horizontal="right" vertical="center"/>
    </xf>
    <xf numFmtId="166" fontId="8" fillId="0" borderId="0">
      <alignment vertical="center"/>
    </xf>
    <xf numFmtId="166" fontId="8" fillId="0" borderId="0">
      <alignment horizontal="left" vertical="center"/>
    </xf>
    <xf numFmtId="0" fontId="3" fillId="0" borderId="0">
      <alignment horizontal="left" vertical="center"/>
    </xf>
    <xf numFmtId="0" fontId="18" fillId="0" borderId="5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28" fillId="10" borderId="0" applyNumberFormat="0" applyBorder="0" applyAlignment="0" applyProtection="0"/>
    <xf numFmtId="0" fontId="26" fillId="11" borderId="9" applyNumberFormat="0" applyAlignment="0" applyProtection="0"/>
    <xf numFmtId="0" fontId="27" fillId="12" borderId="10" applyNumberFormat="0" applyAlignment="0" applyProtection="0"/>
    <xf numFmtId="0" fontId="25" fillId="12" borderId="9" applyNumberFormat="0" applyAlignment="0" applyProtection="0"/>
    <xf numFmtId="0" fontId="29" fillId="0" borderId="11" applyNumberFormat="0" applyFill="0" applyAlignment="0" applyProtection="0"/>
    <xf numFmtId="0" fontId="20" fillId="13" borderId="12" applyNumberFormat="0" applyAlignment="0" applyProtection="0"/>
    <xf numFmtId="0" fontId="24" fillId="0" borderId="0" applyNumberFormat="0" applyFill="0" applyBorder="0" applyAlignment="0" applyProtection="0"/>
    <xf numFmtId="0" fontId="10" fillId="14" borderId="13" applyNumberFormat="0" applyFont="0" applyAlignment="0" applyProtection="0"/>
    <xf numFmtId="0" fontId="23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</cellStyleXfs>
  <cellXfs count="101">
    <xf numFmtId="0" fontId="0" fillId="0" borderId="0" xfId="0">
      <alignment wrapText="1"/>
    </xf>
    <xf numFmtId="0" fontId="2" fillId="0" borderId="0" xfId="0" applyFont="1">
      <alignment wrapText="1"/>
    </xf>
    <xf numFmtId="0" fontId="30" fillId="3" borderId="0" xfId="18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>
      <alignment wrapText="1"/>
    </xf>
    <xf numFmtId="0" fontId="31" fillId="0" borderId="0" xfId="0" applyFont="1">
      <alignment wrapText="1"/>
    </xf>
    <xf numFmtId="0" fontId="32" fillId="0" borderId="0" xfId="0" applyFont="1">
      <alignment wrapText="1"/>
    </xf>
    <xf numFmtId="0" fontId="34" fillId="0" borderId="0" xfId="0" applyFont="1" applyAlignment="1">
      <alignment vertical="center" wrapText="1"/>
    </xf>
    <xf numFmtId="0" fontId="35" fillId="5" borderId="0" xfId="0" applyFont="1" applyFill="1">
      <alignment wrapText="1"/>
    </xf>
    <xf numFmtId="0" fontId="36" fillId="6" borderId="0" xfId="2" applyFont="1" applyFill="1" applyAlignment="1">
      <alignment horizontal="left" vertical="center"/>
    </xf>
    <xf numFmtId="0" fontId="37" fillId="6" borderId="0" xfId="1" applyFont="1" applyFill="1" applyAlignment="1">
      <alignment horizontal="right" vertical="center" wrapText="1"/>
    </xf>
    <xf numFmtId="0" fontId="38" fillId="7" borderId="0" xfId="1" applyFont="1" applyFill="1">
      <alignment horizontal="right" vertical="center"/>
    </xf>
    <xf numFmtId="0" fontId="31" fillId="7" borderId="0" xfId="0" applyFont="1" applyFill="1" applyAlignment="1">
      <alignment horizontal="center"/>
    </xf>
    <xf numFmtId="0" fontId="39" fillId="0" borderId="0" xfId="0" applyFont="1">
      <alignment wrapText="1"/>
    </xf>
    <xf numFmtId="0" fontId="37" fillId="3" borderId="0" xfId="1" applyFont="1" applyFill="1" applyAlignment="1">
      <alignment horizontal="center" vertical="center" wrapText="1"/>
    </xf>
    <xf numFmtId="0" fontId="36" fillId="0" borderId="0" xfId="2" applyFont="1" applyFill="1" applyAlignment="1">
      <alignment horizontal="left" vertical="center"/>
    </xf>
    <xf numFmtId="0" fontId="37" fillId="0" borderId="4" xfId="1" applyFont="1" applyBorder="1" applyAlignment="1">
      <alignment horizontal="right" vertical="center" wrapText="1"/>
    </xf>
    <xf numFmtId="0" fontId="39" fillId="0" borderId="4" xfId="0" applyFont="1" applyBorder="1">
      <alignment wrapText="1"/>
    </xf>
    <xf numFmtId="0" fontId="31" fillId="0" borderId="4" xfId="0" applyFont="1" applyBorder="1">
      <alignment wrapText="1"/>
    </xf>
    <xf numFmtId="0" fontId="36" fillId="5" borderId="4" xfId="2" applyFont="1" applyBorder="1">
      <alignment horizontal="center" vertical="center"/>
    </xf>
    <xf numFmtId="0" fontId="40" fillId="0" borderId="3" xfId="4" applyFont="1" applyBorder="1" applyAlignment="1">
      <alignment horizontal="right"/>
    </xf>
    <xf numFmtId="0" fontId="39" fillId="0" borderId="3" xfId="0" applyFont="1" applyBorder="1" applyAlignment="1"/>
    <xf numFmtId="0" fontId="31" fillId="0" borderId="3" xfId="0" applyFont="1" applyBorder="1" applyAlignment="1"/>
    <xf numFmtId="0" fontId="31" fillId="0" borderId="0" xfId="0" applyFont="1" applyAlignment="1"/>
    <xf numFmtId="0" fontId="39" fillId="0" borderId="0" xfId="0" applyFont="1" applyAlignment="1"/>
    <xf numFmtId="0" fontId="41" fillId="0" borderId="0" xfId="10" applyFont="1">
      <alignment horizontal="left" vertical="center"/>
    </xf>
    <xf numFmtId="0" fontId="39" fillId="0" borderId="0" xfId="0" applyFont="1" applyAlignment="1">
      <alignment vertical="center"/>
    </xf>
    <xf numFmtId="0" fontId="43" fillId="3" borderId="0" xfId="5" applyFont="1">
      <alignment horizontal="left" vertical="center"/>
    </xf>
    <xf numFmtId="0" fontId="43" fillId="3" borderId="0" xfId="9" applyFont="1">
      <alignment horizontal="right" vertical="center"/>
    </xf>
    <xf numFmtId="0" fontId="31" fillId="4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0" borderId="2" xfId="0" applyFont="1" applyBorder="1" applyAlignment="1">
      <alignment vertical="center"/>
    </xf>
    <xf numFmtId="171" fontId="42" fillId="0" borderId="0" xfId="3" applyFont="1">
      <alignment vertical="center"/>
    </xf>
    <xf numFmtId="0" fontId="31" fillId="4" borderId="2" xfId="0" applyFont="1" applyFill="1" applyBorder="1" applyAlignment="1">
      <alignment vertical="center"/>
    </xf>
    <xf numFmtId="0" fontId="39" fillId="5" borderId="0" xfId="0" applyFont="1" applyFill="1">
      <alignment wrapText="1"/>
    </xf>
    <xf numFmtId="0" fontId="31" fillId="7" borderId="0" xfId="0" applyFont="1" applyFill="1">
      <alignment wrapText="1"/>
    </xf>
    <xf numFmtId="0" fontId="37" fillId="3" borderId="3" xfId="1" applyFont="1" applyFill="1" applyBorder="1" applyAlignment="1">
      <alignment horizontal="center" vertical="center" wrapText="1"/>
    </xf>
    <xf numFmtId="0" fontId="35" fillId="0" borderId="0" xfId="0" applyFont="1">
      <alignment wrapText="1"/>
    </xf>
    <xf numFmtId="0" fontId="37" fillId="0" borderId="0" xfId="1" applyFont="1" applyAlignment="1">
      <alignment horizontal="right" vertical="center" wrapText="1"/>
    </xf>
    <xf numFmtId="0" fontId="40" fillId="0" borderId="3" xfId="4" applyFont="1" applyBorder="1" applyAlignment="1">
      <alignment horizontal="left"/>
    </xf>
    <xf numFmtId="0" fontId="42" fillId="0" borderId="0" xfId="3" applyNumberFormat="1" applyFont="1">
      <alignment vertical="center"/>
    </xf>
    <xf numFmtId="0" fontId="42" fillId="0" borderId="0" xfId="3" applyNumberFormat="1" applyFont="1" applyAlignment="1">
      <alignment horizontal="left" vertical="center"/>
    </xf>
    <xf numFmtId="0" fontId="40" fillId="0" borderId="0" xfId="17" applyFont="1" applyAlignment="1">
      <alignment horizontal="left"/>
    </xf>
    <xf numFmtId="0" fontId="40" fillId="0" borderId="0" xfId="12" applyFont="1" applyAlignment="1">
      <alignment horizontal="left"/>
    </xf>
    <xf numFmtId="0" fontId="43" fillId="3" borderId="0" xfId="9" applyFont="1" applyAlignment="1">
      <alignment horizontal="left" vertical="center"/>
    </xf>
    <xf numFmtId="0" fontId="43" fillId="3" borderId="0" xfId="9" applyFont="1" applyAlignment="1">
      <alignment vertical="center"/>
    </xf>
    <xf numFmtId="0" fontId="31" fillId="4" borderId="0" xfId="0" applyFont="1" applyFill="1">
      <alignment wrapText="1"/>
    </xf>
    <xf numFmtId="0" fontId="31" fillId="4" borderId="0" xfId="13" applyNumberFormat="1" applyFont="1" applyFill="1" applyAlignment="1">
      <alignment horizontal="right"/>
    </xf>
    <xf numFmtId="0" fontId="31" fillId="0" borderId="0" xfId="13" applyNumberFormat="1" applyFont="1" applyAlignment="1">
      <alignment horizontal="right"/>
    </xf>
    <xf numFmtId="0" fontId="31" fillId="4" borderId="2" xfId="0" applyFont="1" applyFill="1" applyBorder="1">
      <alignment wrapText="1"/>
    </xf>
    <xf numFmtId="0" fontId="31" fillId="4" borderId="2" xfId="13" applyNumberFormat="1" applyFont="1" applyFill="1" applyBorder="1" applyAlignment="1">
      <alignment horizontal="right"/>
    </xf>
    <xf numFmtId="0" fontId="34" fillId="0" borderId="0" xfId="0" applyFont="1" applyAlignment="1">
      <alignment vertical="center"/>
    </xf>
    <xf numFmtId="0" fontId="42" fillId="0" borderId="0" xfId="0" applyFont="1">
      <alignment wrapText="1"/>
    </xf>
    <xf numFmtId="0" fontId="31" fillId="0" borderId="6" xfId="0" applyFont="1" applyBorder="1">
      <alignment wrapText="1"/>
    </xf>
    <xf numFmtId="0" fontId="31" fillId="0" borderId="2" xfId="13" applyNumberFormat="1" applyFont="1" applyBorder="1" applyAlignment="1">
      <alignment horizontal="right"/>
    </xf>
    <xf numFmtId="0" fontId="44" fillId="0" borderId="0" xfId="0" applyFont="1" applyAlignment="1"/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4" fillId="0" borderId="0" xfId="0" applyFont="1">
      <alignment wrapText="1"/>
    </xf>
    <xf numFmtId="0" fontId="38" fillId="6" borderId="0" xfId="1" applyFont="1" applyFill="1">
      <alignment horizontal="right" vertical="center"/>
    </xf>
    <xf numFmtId="0" fontId="37" fillId="0" borderId="0" xfId="1" applyFont="1">
      <alignment horizontal="right" vertical="center"/>
    </xf>
    <xf numFmtId="0" fontId="45" fillId="4" borderId="0" xfId="14" applyNumberFormat="1" applyFont="1" applyFill="1" applyAlignment="1">
      <alignment horizontal="left" vertical="center"/>
    </xf>
    <xf numFmtId="0" fontId="45" fillId="0" borderId="2" xfId="14" applyNumberFormat="1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4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0" fillId="4" borderId="0" xfId="0" applyFont="1" applyFill="1" applyAlignment="1">
      <alignment vertical="center"/>
    </xf>
    <xf numFmtId="0" fontId="0" fillId="0" borderId="0" xfId="0" applyFont="1">
      <alignment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171" fontId="7" fillId="0" borderId="0" xfId="3" applyFont="1">
      <alignment vertical="center"/>
    </xf>
    <xf numFmtId="0" fontId="0" fillId="4" borderId="2" xfId="0" applyFont="1" applyFill="1" applyBorder="1" applyAlignment="1">
      <alignment vertical="center"/>
    </xf>
    <xf numFmtId="0" fontId="0" fillId="0" borderId="0" xfId="0" applyFont="1" applyAlignment="1"/>
    <xf numFmtId="0" fontId="6" fillId="3" borderId="0" xfId="5" applyFont="1">
      <alignment horizontal="left" vertical="center"/>
    </xf>
    <xf numFmtId="0" fontId="6" fillId="3" borderId="0" xfId="9" applyFont="1">
      <alignment horizontal="right" vertical="center"/>
    </xf>
    <xf numFmtId="0" fontId="10" fillId="0" borderId="0" xfId="0" applyFont="1">
      <alignment wrapText="1"/>
    </xf>
    <xf numFmtId="171" fontId="42" fillId="0" borderId="0" xfId="11" applyNumberFormat="1" applyFont="1">
      <alignment vertical="center"/>
    </xf>
    <xf numFmtId="171" fontId="0" fillId="4" borderId="0" xfId="0" applyNumberFormat="1" applyFont="1" applyFill="1" applyAlignment="1">
      <alignment vertical="center"/>
    </xf>
    <xf numFmtId="171" fontId="0" fillId="0" borderId="0" xfId="0" applyNumberFormat="1" applyFont="1" applyAlignment="1">
      <alignment vertical="center"/>
    </xf>
    <xf numFmtId="171" fontId="0" fillId="0" borderId="2" xfId="0" applyNumberFormat="1" applyFont="1" applyBorder="1" applyAlignment="1">
      <alignment vertical="center"/>
    </xf>
    <xf numFmtId="171" fontId="0" fillId="4" borderId="2" xfId="0" applyNumberFormat="1" applyFont="1" applyFill="1" applyBorder="1" applyAlignment="1">
      <alignment vertical="center"/>
    </xf>
    <xf numFmtId="171" fontId="31" fillId="4" borderId="0" xfId="0" applyNumberFormat="1" applyFont="1" applyFill="1" applyAlignment="1">
      <alignment horizontal="right" vertical="center"/>
    </xf>
    <xf numFmtId="171" fontId="31" fillId="4" borderId="0" xfId="0" applyNumberFormat="1" applyFont="1" applyFill="1" applyAlignment="1">
      <alignment vertical="center"/>
    </xf>
    <xf numFmtId="171" fontId="31" fillId="0" borderId="0" xfId="0" applyNumberFormat="1" applyFont="1" applyAlignment="1">
      <alignment horizontal="right" vertical="center"/>
    </xf>
    <xf numFmtId="171" fontId="31" fillId="0" borderId="0" xfId="0" applyNumberFormat="1" applyFont="1" applyAlignment="1">
      <alignment vertical="center"/>
    </xf>
    <xf numFmtId="171" fontId="31" fillId="4" borderId="2" xfId="0" applyNumberFormat="1" applyFont="1" applyFill="1" applyBorder="1" applyAlignment="1">
      <alignment horizontal="right" vertical="center"/>
    </xf>
    <xf numFmtId="171" fontId="31" fillId="4" borderId="2" xfId="0" applyNumberFormat="1" applyFont="1" applyFill="1" applyBorder="1" applyAlignment="1">
      <alignment vertical="center"/>
    </xf>
    <xf numFmtId="171" fontId="31" fillId="0" borderId="2" xfId="0" applyNumberFormat="1" applyFont="1" applyBorder="1" applyAlignment="1">
      <alignment vertical="center"/>
    </xf>
    <xf numFmtId="171" fontId="31" fillId="4" borderId="0" xfId="13" applyNumberFormat="1" applyFont="1" applyFill="1" applyAlignment="1">
      <alignment horizontal="left"/>
    </xf>
    <xf numFmtId="171" fontId="31" fillId="4" borderId="0" xfId="13" applyNumberFormat="1" applyFont="1" applyFill="1"/>
    <xf numFmtId="171" fontId="31" fillId="0" borderId="0" xfId="13" applyNumberFormat="1" applyFont="1" applyAlignment="1">
      <alignment horizontal="left"/>
    </xf>
    <xf numFmtId="171" fontId="31" fillId="0" borderId="0" xfId="13" applyNumberFormat="1" applyFont="1"/>
    <xf numFmtId="171" fontId="31" fillId="4" borderId="2" xfId="13" applyNumberFormat="1" applyFont="1" applyFill="1" applyBorder="1" applyAlignment="1">
      <alignment horizontal="left"/>
    </xf>
    <xf numFmtId="171" fontId="31" fillId="4" borderId="6" xfId="13" applyNumberFormat="1" applyFont="1" applyFill="1" applyBorder="1"/>
    <xf numFmtId="171" fontId="42" fillId="0" borderId="0" xfId="0" applyNumberFormat="1" applyFont="1">
      <alignment wrapText="1"/>
    </xf>
    <xf numFmtId="171" fontId="31" fillId="0" borderId="6" xfId="13" applyNumberFormat="1" applyFont="1" applyBorder="1" applyAlignment="1">
      <alignment horizontal="left"/>
    </xf>
    <xf numFmtId="171" fontId="31" fillId="0" borderId="6" xfId="13" applyNumberFormat="1" applyFont="1" applyBorder="1"/>
    <xf numFmtId="171" fontId="45" fillId="4" borderId="0" xfId="14" applyNumberFormat="1" applyFont="1" applyFill="1">
      <alignment horizontal="right" vertical="center"/>
    </xf>
    <xf numFmtId="171" fontId="45" fillId="0" borderId="2" xfId="14" applyNumberFormat="1" applyFont="1" applyBorder="1">
      <alignment horizontal="right" vertical="center"/>
    </xf>
    <xf numFmtId="171" fontId="42" fillId="0" borderId="0" xfId="0" applyNumberFormat="1" applyFont="1" applyAlignment="1">
      <alignment vertical="center"/>
    </xf>
  </cellXfs>
  <cellStyles count="64">
    <cellStyle name="20% — акцент1" xfId="41" builtinId="30" customBuiltin="1"/>
    <cellStyle name="20% — акцент2" xfId="45" builtinId="34" customBuiltin="1"/>
    <cellStyle name="20% — акцент3" xfId="49" builtinId="38" customBuiltin="1"/>
    <cellStyle name="20% — акцент4" xfId="53" builtinId="42" customBuiltin="1"/>
    <cellStyle name="20% — акцент5" xfId="57" builtinId="46" customBuiltin="1"/>
    <cellStyle name="20% — акцент6" xfId="61" builtinId="50" customBuiltin="1"/>
    <cellStyle name="40% — акцент1" xfId="42" builtinId="31" customBuiltin="1"/>
    <cellStyle name="40% — акцент2" xfId="46" builtinId="35" customBuiltin="1"/>
    <cellStyle name="40% — акцент3" xfId="50" builtinId="39" customBuiltin="1"/>
    <cellStyle name="40% — акцент4" xfId="54" builtinId="43" customBuiltin="1"/>
    <cellStyle name="40% — акцент5" xfId="58" builtinId="47" customBuiltin="1"/>
    <cellStyle name="40% — акцент6" xfId="62" builtinId="51" customBuiltin="1"/>
    <cellStyle name="60% — акцент1" xfId="43" builtinId="32" customBuiltin="1"/>
    <cellStyle name="60% — акцент2" xfId="47" builtinId="36" customBuiltin="1"/>
    <cellStyle name="60% — акцент3" xfId="51" builtinId="40" customBuiltin="1"/>
    <cellStyle name="60% — акцент4" xfId="55" builtinId="44" customBuiltin="1"/>
    <cellStyle name="60% — акцент5" xfId="59" builtinId="48" customBuiltin="1"/>
    <cellStyle name="60% — акцент6" xfId="63" builtinId="52" customBuiltin="1"/>
    <cellStyle name="Акцент1" xfId="40" builtinId="29" customBuiltin="1"/>
    <cellStyle name="Акцент2" xfId="44" builtinId="33" customBuiltin="1"/>
    <cellStyle name="Акцент3" xfId="48" builtinId="37" customBuiltin="1"/>
    <cellStyle name="Акцент4" xfId="52" builtinId="41" customBuiltin="1"/>
    <cellStyle name="Акцент5" xfId="56" builtinId="45" customBuiltin="1"/>
    <cellStyle name="Акцент6" xfId="60" builtinId="49" customBuiltin="1"/>
    <cellStyle name="Ввод " xfId="31" builtinId="20" customBuiltin="1"/>
    <cellStyle name="Вторая полоса строк" xfId="8" xr:uid="{00000000-0005-0000-0000-000003000000}"/>
    <cellStyle name="Вывод" xfId="32" builtinId="21" customBuiltin="1"/>
    <cellStyle name="Вычисление" xfId="33" builtinId="22" customBuiltin="1"/>
    <cellStyle name="Денежный" xfId="21" builtinId="4" customBuiltin="1"/>
    <cellStyle name="Денежный [0]" xfId="22" builtinId="7" customBuiltin="1"/>
    <cellStyle name="Заголовок 1" xfId="25" builtinId="16" customBuiltin="1"/>
    <cellStyle name="Заголовок 2" xfId="18" builtinId="17" customBuiltin="1"/>
    <cellStyle name="Заголовок 3" xfId="26" builtinId="18" customBuiltin="1"/>
    <cellStyle name="Заголовок 4" xfId="27" builtinId="19" customBuiltin="1"/>
    <cellStyle name="Заголовок таблицы" xfId="5" xr:uid="{00000000-0005-0000-0000-000007000000}"/>
    <cellStyle name="Заголовок таблицы 2" xfId="12" xr:uid="{00000000-0005-0000-0000-000008000000}"/>
    <cellStyle name="Итог" xfId="39" builtinId="25" customBuiltin="1"/>
    <cellStyle name="Итоги — заголовок" xfId="3" xr:uid="{00000000-0005-0000-0000-00000A000000}"/>
    <cellStyle name="Итоги — заголовок 2" xfId="11" xr:uid="{00000000-0005-0000-0000-00000B000000}"/>
    <cellStyle name="Итоги — заголовок 3" xfId="15" xr:uid="{00000000-0005-0000-0000-00000C000000}"/>
    <cellStyle name="Итоги — текст заголовков" xfId="4" xr:uid="{00000000-0005-0000-0000-00000D000000}"/>
    <cellStyle name="Итоги — текст заголовков 2" xfId="10" xr:uid="{00000000-0005-0000-0000-00000E000000}"/>
    <cellStyle name="Итоги — текст заголовков 3" xfId="14" xr:uid="{00000000-0005-0000-0000-00000F000000}"/>
    <cellStyle name="Итоги — текст заголовков 3 2" xfId="16" xr:uid="{00000000-0005-0000-0000-000010000000}"/>
    <cellStyle name="Итоги — текст заголовков 4" xfId="17" xr:uid="{00000000-0005-0000-0000-000011000000}"/>
    <cellStyle name="Контрольная ячейка" xfId="35" builtinId="23" customBuiltin="1"/>
    <cellStyle name="Название" xfId="24" builtinId="15" customBuiltin="1"/>
    <cellStyle name="Нейтральный" xfId="30" builtinId="28" customBuiltin="1"/>
    <cellStyle name="Обычный" xfId="0" builtinId="0" customBuiltin="1"/>
    <cellStyle name="Обычный 2" xfId="13" xr:uid="{00000000-0005-0000-0000-000002000000}"/>
    <cellStyle name="Первая полоса строк" xfId="7" xr:uid="{00000000-0005-0000-0000-000000000000}"/>
    <cellStyle name="Плохой" xfId="29" builtinId="27" customBuiltin="1"/>
    <cellStyle name="Подзаголовок" xfId="2" xr:uid="{00000000-0005-0000-0000-000004000000}"/>
    <cellStyle name="Пояснение" xfId="38" builtinId="53" customBuiltin="1"/>
    <cellStyle name="Примечание" xfId="37" builtinId="10" customBuiltin="1"/>
    <cellStyle name="Процентный" xfId="23" builtinId="5" customBuiltin="1"/>
    <cellStyle name="Связанная ячейка" xfId="34" builtinId="24" customBuiltin="1"/>
    <cellStyle name="Таблица — заголовок 2" xfId="9" xr:uid="{00000000-0005-0000-0000-000005000000}"/>
    <cellStyle name="Таблица — итоги" xfId="6" xr:uid="{00000000-0005-0000-0000-000006000000}"/>
    <cellStyle name="Текст предупреждения" xfId="36" builtinId="11" customBuiltin="1"/>
    <cellStyle name="Финансовый" xfId="19" builtinId="3" customBuiltin="1"/>
    <cellStyle name="Финансовый [0]" xfId="20" builtinId="6" customBuiltin="1"/>
    <cellStyle name="Хороший" xfId="28" builtinId="26" customBuiltin="1"/>
    <cellStyle name="Ячейка заголовка" xfId="1" xr:uid="{00000000-0005-0000-0000-000009000000}"/>
  </cellStyles>
  <dxfs count="125"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171" formatCode="#,##0.00\ &quot;₽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  <numFmt numFmtId="171" formatCode="#,##0.00\ &quot;₽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color theme="7" tint="-0.24994659260841701"/>
        <name val="Calibri"/>
        <family val="2"/>
        <charset val="204"/>
        <scheme val="none"/>
      </font>
      <numFmt numFmtId="171" formatCode="#,##0.00\ &quot;₽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  <numFmt numFmtId="171" formatCode="#,##0.00\ &quot;₽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color theme="7" tint="-0.24994659260841701"/>
        <name val="Calibri"/>
        <family val="2"/>
        <charset val="204"/>
        <scheme val="none"/>
      </font>
      <numFmt numFmtId="171" formatCode="#,##0.00\ &quot;₽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  <numFmt numFmtId="171" formatCode="#,##0.00\ &quot;₽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color theme="7" tint="-0.24994659260841701"/>
        <name val="Calibri"/>
        <family val="2"/>
        <charset val="204"/>
        <scheme val="none"/>
      </font>
      <numFmt numFmtId="171" formatCode="#,##0.00\ &quot;₽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  <numFmt numFmtId="171" formatCode="#,##0.00\ &quot;₽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171" formatCode="#,##0.00\ &quot;₽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171" formatCode="#,##0.00\ &quot;₽&quot;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  <numFmt numFmtId="166" formatCode="#,##0.00\ &quot;lei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  <numFmt numFmtId="169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family val="2"/>
        <charset val="204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alibri"/>
        <family val="2"/>
        <charset val="204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alibri"/>
        <family val="2"/>
        <charset val="204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alibri"/>
        <family val="2"/>
        <charset val="204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alibri"/>
        <family val="2"/>
        <charset val="204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none"/>
      </font>
      <numFmt numFmtId="0" formatCode="General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none"/>
      </font>
      <numFmt numFmtId="0" formatCode="General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none"/>
      </font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charset val="204"/>
        <scheme val="none"/>
      </font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none"/>
      </font>
      <numFmt numFmtId="0" formatCode="General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none"/>
      </font>
      <numFmt numFmtId="0" formatCode="General"/>
      <fill>
        <patternFill patternType="solid">
          <fgColor indexed="64"/>
          <bgColor theme="3"/>
        </patternFill>
      </fill>
    </dxf>
    <dxf>
      <numFmt numFmtId="170" formatCode="\$#,##0.00"/>
      <alignment horizontal="general" vertical="center" textRotation="0" wrapText="0" indent="0" justifyLastLine="0" shrinkToFit="0" readingOrder="0"/>
    </dxf>
    <dxf>
      <numFmt numFmtId="170" formatCode="\$#,##0.00"/>
      <alignment horizontal="general" vertical="center" textRotation="0" wrapText="0" indent="0" justifyLastLine="0" shrinkToFit="0" readingOrder="0"/>
    </dxf>
    <dxf>
      <numFmt numFmtId="170" formatCode="\$#,##0.00"/>
      <alignment horizontal="general" vertical="center" textRotation="0" wrapText="0" indent="0" justifyLastLine="0" shrinkToFit="0" readingOrder="0"/>
    </dxf>
    <dxf>
      <numFmt numFmtId="170" formatCode="\$#,##0.00"/>
      <alignment horizontal="general" vertical="center" textRotation="0" wrapText="0" indent="0" justifyLastLine="0" shrinkToFit="0" readingOrder="0"/>
    </dxf>
    <dxf>
      <numFmt numFmtId="170" formatCode="\$#,##0.00"/>
      <alignment horizontal="general" vertical="center" textRotation="0" wrapText="0" indent="0" justifyLastLine="0" shrinkToFit="0" readingOrder="0"/>
    </dxf>
    <dxf>
      <numFmt numFmtId="17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Стиль таблицы 1" pivot="0" count="4" xr9:uid="{00000000-0011-0000-FFFF-FFFF00000000}">
      <tableStyleElement type="wholeTable" dxfId="124"/>
      <tableStyleElement type="headerRow" dxfId="123"/>
      <tableStyleElement type="totalRow" dxfId="122"/>
      <tableStyleElement type="firstRowStripe" dxfId="1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v>Общий доход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Lit>
              <c:ptCount val="2"/>
              <c:pt idx="0">
                <c:v>Предполагаемые</c:v>
              </c:pt>
              <c:pt idx="1">
                <c:v>Фактические</c:v>
              </c:pt>
            </c:strLit>
          </c:cat>
          <c:val>
            <c:numRef>
              <c:f>Сводка!$C$6:$D$6</c:f>
              <c:numCache>
                <c:formatCode>#\ ##0.00\ "₽"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v>Общие расходы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Предполагаемые</c:v>
              </c:pt>
              <c:pt idx="1">
                <c:v>Фактические</c:v>
              </c:pt>
            </c:strLit>
          </c:cat>
          <c:val>
            <c:numRef>
              <c:f>Сводка!$C$7:$D$7</c:f>
              <c:numCache>
                <c:formatCode>#\ ##0.00\ "₽"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ru-RU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#,##0.00\ &quot;₽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ru-RU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5192053627442928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Calibri" panose="020F0502020204030204" pitchFamily="34" charset="0"/>
              <a:ea typeface="宋体"/>
              <a:cs typeface="Calibri" panose="020F050202020403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256054</xdr:colOff>
      <xdr:row>7</xdr:row>
      <xdr:rowOff>193404</xdr:rowOff>
    </xdr:from>
    <xdr:to>
      <xdr:col>4</xdr:col>
      <xdr:colOff>19049</xdr:colOff>
      <xdr:row>11</xdr:row>
      <xdr:rowOff>31419</xdr:rowOff>
    </xdr:to>
    <xdr:graphicFrame macro="">
      <xdr:nvGraphicFramePr>
        <xdr:cNvPr id="5" name="Диаграмма 1" descr="Гистограмма с группировкой, на которой показано сравнение предполагаемых и фактических общих доходов и расходов.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сходы_на_место_проведения" displayName="Расходы_на_место_проведения" ref="B7:D12" totalsRowCount="1" headerRowDxfId="113" dataDxfId="120">
  <autoFilter ref="B7:D1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Место проведения" totalsRowLabel="Итог" dataDxfId="111" totalsRowDxfId="42" totalsRowCellStyle="Итоги — заголовок"/>
    <tableColumn id="2" xr3:uid="{00000000-0010-0000-0000-000002000000}" name="Предполагаемые" totalsRowFunction="sum" dataDxfId="56" totalsRowDxfId="41" totalsRowCellStyle="Итоги — заголовок"/>
    <tableColumn id="3" xr3:uid="{00000000-0010-0000-0000-000003000000}" name="Фактические" totalsRowFunction="sum" dataDxfId="55" totalsRowDxfId="40" totalsRowCellStyle="Итоги — заголовок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предполагаемые и фактические расходы на место проведения. Итог автоматически рассчитывается в конце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DD056C-FFB8-4B9E-8E14-D5B12E0B9C1F}" name="Продажа_товаров" displayName="Продажа_товаров" ref="B25:G30" totalsRowCount="1" headerRowDxfId="71" totalsRowDxfId="98">
  <autoFilter ref="B25:G29" xr:uid="{684FDA5D-B4D6-495C-99B2-D39C6C82752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C6418F7-A9C8-43A1-A6F2-3AB561596D66}" name="Предполагаемые" totalsRowLabel=" " dataDxfId="70" totalsRowDxfId="69"/>
    <tableColumn id="2" xr3:uid="{365083BD-F86C-4BB5-996F-C626439D2D1C}" name="Фактические" dataDxfId="68" totalsRowDxfId="67"/>
    <tableColumn id="3" xr3:uid="{146161C7-AC9D-4222-9562-41B5332DD37C}" name="Тип" dataDxfId="66" totalsRowDxfId="65"/>
    <tableColumn id="4" xr3:uid="{B0900443-8038-4D5C-9BF0-16F5BEB30D99}" name="Цена" dataDxfId="11" totalsRowDxfId="64"/>
    <tableColumn id="5" xr3:uid="{3A47B389-5237-4990-A605-B1747E2AD3C9}" name="Предполагаемая сумма" totalsRowFunction="sum" dataDxfId="10" totalsRowDxfId="8">
      <calculatedColumnFormula>B26*E26</calculatedColumnFormula>
    </tableColumn>
    <tableColumn id="6" xr3:uid="{9ECF773D-EFF2-40D6-8076-132E5B814654}" name="Фактическая сумма" totalsRowFunction="sum" dataDxfId="9" totalsRowDxfId="7">
      <calculatedColumnFormula>C26*E26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предполагаемое и фактическое количество проданных товаров и их цены. Предполагаемые и фактические доходы от продажи товаров и итоги вычисляются автоматически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6E950BD-4F6D-4DF6-8BFD-B5C5483D0D4F}" name="Экспоненты_и_продавцы" displayName="Экспоненты_и_продавцы" ref="B19:G23" totalsRowCount="1" headerRowDxfId="79" totalsRowDxfId="97">
  <autoFilter ref="B19:G22" xr:uid="{D62341D1-7152-4895-956D-01ED391EDAC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6244883-B09A-42C0-B3A8-965A2FC967D7}" name="Предполагаемые" totalsRowLabel=" " dataDxfId="78" totalsRowDxfId="77"/>
    <tableColumn id="2" xr3:uid="{3390ED39-05DF-4BA5-A133-BBF70CBEA7F0}" name="Фактические" dataDxfId="76" totalsRowDxfId="75"/>
    <tableColumn id="3" xr3:uid="{3EAEED3D-70C3-47CB-800A-B18C07AE1451}" name="Тип" dataDxfId="74" totalsRowDxfId="73"/>
    <tableColumn id="4" xr3:uid="{79D672F5-E00D-4213-8AAE-8F74FB6310D8}" name="Цена" dataDxfId="6" totalsRowDxfId="72"/>
    <tableColumn id="5" xr3:uid="{A72B8C55-9405-4B43-BFB5-92FFD70E5367}" name="Предполагаемая сумма" totalsRowFunction="sum" dataDxfId="5" totalsRowDxfId="3">
      <calculatedColumnFormula>B20*E20</calculatedColumnFormula>
    </tableColumn>
    <tableColumn id="6" xr3:uid="{F4EE8538-2BD6-45C4-8023-98CE902D8628}" name="Фактическая сумма" totalsRowFunction="sum" dataDxfId="4" totalsRowDxfId="2">
      <calculatedColumnFormula>C20*E20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предполагаемое и фактическое количество экспонентов и продавцов, а также стоимость стендов. Предполагаемые и фактические доходы от экспонентов для каждого типа стендов, а также итоги вычисляются автоматически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641E86A-36E0-480D-A3DC-D3229DD85844}" name="Итого" displayName="Итого" ref="B5:D8" totalsRowCount="1" headerRowDxfId="59" dataDxfId="57" totalsRowDxfId="58">
  <autoFilter ref="B5:D7" xr:uid="{44C87851-1F72-45EA-B09F-30EC68A28FB2}">
    <filterColumn colId="0" hiddenButton="1"/>
    <filterColumn colId="1" hiddenButton="1"/>
    <filterColumn colId="2" hiddenButton="1"/>
  </autoFilter>
  <tableColumns count="3">
    <tableColumn id="1" xr3:uid="{715B62C2-E136-42AB-A40A-CAF45FF3CA04}" name="Итого" totalsRowLabel="Общая прибыль (или убытки)" dataDxfId="63" totalsRowDxfId="62"/>
    <tableColumn id="2" xr3:uid="{9ACE6E1F-4ADA-4C40-852B-D31827674F33}" name="Предполагаемые" totalsRowFunction="custom" dataDxfId="1" totalsRowDxfId="61">
      <totalsRowFormula>C6-C7</totalsRowFormula>
    </tableColumn>
    <tableColumn id="3" xr3:uid="{64DFDDFA-82F3-4CD3-9EF3-EB94E0961F33}" name="Фактические" totalsRowFunction="custom" dataDxfId="0" totalsRowDxfId="60">
      <totalsRowFormula>D6-D7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Предполагаемые и фактические общие доходы и расходы в этой таблице обновляются автоматически. Общая прибыль или убытки автоматически вычисляются в конце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Расходы_на_украшения" displayName="Расходы_на_украшения" ref="B14:D20" totalsRowCount="1" headerRowDxfId="109" dataDxfId="119">
  <autoFilter ref="B14:D19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Украшения" totalsRowLabel="Итог" dataDxfId="107" totalsRowDxfId="36" totalsRowCellStyle="Итоги — заголовок"/>
    <tableColumn id="2" xr3:uid="{00000000-0010-0000-0100-000002000000}" name="Предполагаемые" totalsRowFunction="sum" dataDxfId="54" totalsRowDxfId="35" totalsRowCellStyle="Итоги — заголовок"/>
    <tableColumn id="3" xr3:uid="{00000000-0010-0000-0100-000003000000}" name="Фактические" totalsRowFunction="sum" dataDxfId="53" totalsRowDxfId="34" totalsRowCellStyle="Итоги — заголовок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предполагаемые и фактические расходы на украшения. Итог автоматически рассчитывается в конце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Расходы_на_рекламу" displayName="Расходы_на_рекламу" ref="B22:D26" totalsRowCount="1" headerRowDxfId="105" dataDxfId="118">
  <autoFilter ref="B22:D2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Реклама" totalsRowLabel="Итог" dataDxfId="103" totalsRowDxfId="30" totalsRowCellStyle="Итоги — заголовок"/>
    <tableColumn id="2" xr3:uid="{00000000-0010-0000-0200-000002000000}" name="Предполагаемые" totalsRowFunction="sum" dataDxfId="52" totalsRowDxfId="29" totalsRowCellStyle="Итоги — заголовок"/>
    <tableColumn id="3" xr3:uid="{00000000-0010-0000-0200-000003000000}" name="Фактические" totalsRowFunction="sum" dataDxfId="51" totalsRowDxfId="28" totalsRowCellStyle="Итоги — заголовок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предполагаемые и фактические расходы на рекламу. Итог автоматически рассчитывается в конце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Прочие_расходы" displayName="Прочие_расходы" ref="B28:D33" totalsRowCount="1" headerRowDxfId="101" dataDxfId="117">
  <autoFilter ref="B28:D32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Прочее" totalsRowLabel="Итог" dataDxfId="100" totalsRowDxfId="24" totalsRowCellStyle="Итоги — заголовок"/>
    <tableColumn id="2" xr3:uid="{00000000-0010-0000-0300-000002000000}" name="Предполагаемые" totalsRowFunction="sum" dataDxfId="50" totalsRowDxfId="23" totalsRowCellStyle="Итоги — заголовок"/>
    <tableColumn id="3" xr3:uid="{00000000-0010-0000-0300-000003000000}" name="Фактические" totalsRowFunction="sum" dataDxfId="49" totalsRowDxfId="22" totalsRowCellStyle="Итоги — заголовок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предполагаемые и фактические расходы на прочие позиции. Итог автоматически рассчитывается в конце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Расходы_на_угощения" displayName="Расходы_на_угощения" ref="F7:H12" totalsRowCount="1" headerRowDxfId="112" dataDxfId="116">
  <autoFilter ref="F7:H11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Угощения" totalsRowLabel="Итог" dataDxfId="110" totalsRowDxfId="39" totalsRowCellStyle="Итоги — заголовок"/>
    <tableColumn id="2" xr3:uid="{00000000-0010-0000-0400-000002000000}" name="Предполагаемые" totalsRowFunction="sum" dataDxfId="48" totalsRowDxfId="38" totalsRowCellStyle="Итоги — заголовок"/>
    <tableColumn id="3" xr3:uid="{00000000-0010-0000-0400-000003000000}" name="Фактические" totalsRowFunction="sum" dataDxfId="47" totalsRowDxfId="37" totalsRowCellStyle="Итоги — заголовок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предполагаемые и фактические расходы на угощения. Итог автоматически рассчитывается в конце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Расходы_на_программу" displayName="Расходы_на_программу" ref="F14:H20" totalsRowCount="1" headerRowDxfId="108" dataDxfId="115">
  <autoFilter ref="F14:H19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Программа" totalsRowLabel="Итог" dataDxfId="106" totalsRowDxfId="33" totalsRowCellStyle="Итоги — заголовок"/>
    <tableColumn id="2" xr3:uid="{00000000-0010-0000-0500-000002000000}" name="Предполагаемые" totalsRowFunction="sum" dataDxfId="46" totalsRowDxfId="32" totalsRowCellStyle="Итоги — заголовок"/>
    <tableColumn id="3" xr3:uid="{00000000-0010-0000-0500-000003000000}" name="Фактические" totalsRowFunction="sum" dataDxfId="45" totalsRowDxfId="31" totalsRowCellStyle="Итоги — заголовок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предполагаемые и фактические расходы на программу. Итог автоматически рассчитывается в конце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Расходы_на_призы" displayName="Расходы_на_призы" ref="F22:H25" totalsRowCount="1" headerRowDxfId="104" dataDxfId="114">
  <autoFilter ref="F22:H24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Призы" totalsRowLabel="Итог" dataDxfId="102" totalsRowDxfId="27" totalsRowCellStyle="Итоги — заголовок"/>
    <tableColumn id="2" xr3:uid="{00000000-0010-0000-0600-000002000000}" name="Предполагаемые" totalsRowFunction="sum" dataDxfId="44" totalsRowDxfId="26" totalsRowCellStyle="Итоги — заголовок"/>
    <tableColumn id="3" xr3:uid="{00000000-0010-0000-0600-000003000000}" name="Фактические" totalsRowFunction="sum" dataDxfId="43" totalsRowDxfId="25" totalsRowCellStyle="Итоги — заголовок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предполагаемые и фактические расходы на призы. Итог автоматически рассчитывается в конце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F6F934E-1CF9-4525-A781-A2CFBBDC7A07}" name="Билеты" displayName="Билеты" ref="B7:G11" totalsRowCount="1" headerRowDxfId="96" totalsRowDxfId="99">
  <autoFilter ref="B7:G10" xr:uid="{7BC44FD1-D91C-4648-B5D1-2FA456220A3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956CEF2-66C0-4CE8-980F-818E1104E113}" name="Предполагаемые" totalsRowLabel=" " dataDxfId="95" totalsRowDxfId="94"/>
    <tableColumn id="2" xr3:uid="{190635A1-C89F-4B41-9577-106010040DD2}" name="Фактические" dataDxfId="93" totalsRowDxfId="92"/>
    <tableColumn id="3" xr3:uid="{801E504E-0C17-4D32-A4C0-ECA08E25BAC7}" name="Тип" dataDxfId="91" totalsRowDxfId="90"/>
    <tableColumn id="4" xr3:uid="{8DD036BD-E0F9-473A-B7C6-53BA29CD673E}" name="Цена" dataDxfId="21" totalsRowDxfId="89"/>
    <tableColumn id="5" xr3:uid="{B626F33E-F2A0-4BAB-B5F8-F4449D6C40F8}" name="Предполагаемая сумма" totalsRowFunction="sum" dataDxfId="20" totalsRowDxfId="18">
      <calculatedColumnFormula>B8*E8</calculatedColumnFormula>
    </tableColumn>
    <tableColumn id="6" xr3:uid="{8CEF3842-6AC2-4DEC-B98E-272B51785A45}" name="Фактическая сумма" totalsRowFunction="sum" dataDxfId="19" totalsRowDxfId="17">
      <calculatedColumnFormula>C8*E8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предполагаемое и фактическое количество проданных билетов, а также их стоимость для каждой возрастной категории. Предполагаемые и фактические доходы от продажи билетов и итоги вычисляются автоматически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54C90BF-BF8A-4CBE-8E99-BFF32747D52A}" name="Реклама_в_программе" displayName="Реклама_в_программе" ref="B13:G17" totalsRowCount="1" headerRowDxfId="87" totalsRowDxfId="88">
  <autoFilter ref="B13:G16" xr:uid="{3ED3A882-653C-4D69-9A88-46A2556EC8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9FCF96E-7577-4C71-8A60-5E7A454CE540}" name="Предполагаемые" totalsRowLabel=" " dataDxfId="86" totalsRowDxfId="85"/>
    <tableColumn id="2" xr3:uid="{8007CE88-F562-4753-9981-1610AECEA5F8}" name="Фактические" dataDxfId="84" totalsRowDxfId="83"/>
    <tableColumn id="3" xr3:uid="{F04AF209-89F6-410C-918A-091D08F5CF3D}" name="Тип" dataDxfId="82" totalsRowDxfId="81"/>
    <tableColumn id="4" xr3:uid="{C3FE77EC-5521-49FF-9A6F-498984BE8BFF}" name="Цена" dataDxfId="16" totalsRowDxfId="80"/>
    <tableColumn id="5" xr3:uid="{9C66B263-C646-4E43-ADA0-C12623582F85}" name="Предполагаемая сумма" totalsRowFunction="sum" dataDxfId="15" totalsRowDxfId="13">
      <calculatedColumnFormula>B14*E14</calculatedColumnFormula>
    </tableColumn>
    <tableColumn id="6" xr3:uid="{0683A6F8-CDF0-4B41-8DC0-861A05E61DB7}" name="Фактическая сумма" totalsRowFunction="sum" dataDxfId="14" totalsRowDxfId="12">
      <calculatedColumnFormula>C14*E14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предполагаемое и фактическое количество рекламных материалов, а также рекламные тарифы. Предполагаемые и фактические доходы от рекламы и итоги вычисляются автоматически."/>
    </ext>
  </extLst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4609-BD12-4008-8DDE-8F9C74422398}">
  <dimension ref="B1:B8"/>
  <sheetViews>
    <sheetView showGridLines="0" tabSelected="1" workbookViewId="0"/>
  </sheetViews>
  <sheetFormatPr defaultRowHeight="15.75" x14ac:dyDescent="0.25"/>
  <cols>
    <col min="1" max="1" width="3" style="6" customWidth="1"/>
    <col min="2" max="2" width="80.625" style="6" customWidth="1"/>
    <col min="3" max="3" width="2.625" style="6" customWidth="1"/>
    <col min="4" max="16384" width="9" style="6"/>
  </cols>
  <sheetData>
    <row r="1" spans="2:2" s="3" customFormat="1" ht="30" customHeight="1" x14ac:dyDescent="0.25">
      <c r="B1" s="2" t="s">
        <v>0</v>
      </c>
    </row>
    <row r="2" spans="2:2" s="3" customFormat="1" ht="48" customHeight="1" x14ac:dyDescent="0.25">
      <c r="B2" s="4" t="s">
        <v>1</v>
      </c>
    </row>
    <row r="3" spans="2:2" s="3" customFormat="1" ht="26.25" customHeight="1" x14ac:dyDescent="0.25">
      <c r="B3" s="4" t="s">
        <v>2</v>
      </c>
    </row>
    <row r="4" spans="2:2" s="3" customFormat="1" ht="31.5" customHeight="1" x14ac:dyDescent="0.25">
      <c r="B4" s="4" t="s">
        <v>3</v>
      </c>
    </row>
    <row r="5" spans="2:2" s="3" customFormat="1" ht="30.75" customHeight="1" x14ac:dyDescent="0.25">
      <c r="B5" s="4" t="s">
        <v>4</v>
      </c>
    </row>
    <row r="6" spans="2:2" s="3" customFormat="1" ht="30" customHeight="1" x14ac:dyDescent="0.25">
      <c r="B6" s="5" t="s">
        <v>5</v>
      </c>
    </row>
    <row r="7" spans="2:2" ht="63" customHeight="1" x14ac:dyDescent="0.25">
      <c r="B7" s="4" t="s">
        <v>6</v>
      </c>
    </row>
    <row r="8" spans="2:2" ht="36" customHeight="1" x14ac:dyDescent="0.25">
      <c r="B8" s="7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showGridLines="0" zoomScaleNormal="100" workbookViewId="0"/>
  </sheetViews>
  <sheetFormatPr defaultColWidth="8.75" defaultRowHeight="30" customHeight="1" x14ac:dyDescent="0.2"/>
  <cols>
    <col min="1" max="1" width="6.75" style="8" customWidth="1"/>
    <col min="2" max="2" width="24.75" style="14" bestFit="1" customWidth="1"/>
    <col min="3" max="3" width="22.875" style="14" bestFit="1" customWidth="1"/>
    <col min="4" max="4" width="17" style="14" bestFit="1" customWidth="1"/>
    <col min="5" max="5" width="6.875" style="14" customWidth="1"/>
    <col min="6" max="6" width="33.625" style="14" bestFit="1" customWidth="1"/>
    <col min="7" max="7" width="22.875" style="14" bestFit="1" customWidth="1"/>
    <col min="8" max="8" width="17" style="14" bestFit="1" customWidth="1"/>
    <col min="9" max="9" width="2.625" style="14" customWidth="1"/>
    <col min="10" max="16384" width="8.75" style="14"/>
  </cols>
  <sheetData>
    <row r="1" spans="1:17" ht="12.75" customHeight="1" x14ac:dyDescent="0.25">
      <c r="A1" s="8" t="s">
        <v>8</v>
      </c>
      <c r="B1" s="9"/>
      <c r="C1" s="10"/>
      <c r="D1" s="11"/>
      <c r="E1" s="12"/>
      <c r="F1" s="13"/>
      <c r="G1" s="13"/>
      <c r="H1" s="13"/>
      <c r="I1" s="6"/>
      <c r="J1" s="6"/>
      <c r="K1" s="6"/>
      <c r="L1" s="6"/>
      <c r="M1" s="6"/>
      <c r="N1" s="6"/>
      <c r="O1" s="6"/>
      <c r="P1" s="6"/>
      <c r="Q1" s="6"/>
    </row>
    <row r="2" spans="1:17" ht="145.5" customHeight="1" thickBot="1" x14ac:dyDescent="0.3">
      <c r="A2" s="8" t="s">
        <v>9</v>
      </c>
      <c r="B2" s="15" t="s">
        <v>16</v>
      </c>
      <c r="C2" s="15"/>
      <c r="D2" s="15"/>
      <c r="E2" s="15"/>
      <c r="F2" s="15"/>
      <c r="G2" s="15"/>
      <c r="H2" s="15"/>
      <c r="I2" s="6"/>
      <c r="J2" s="6"/>
      <c r="K2" s="6"/>
      <c r="L2" s="6"/>
      <c r="M2" s="6"/>
      <c r="N2" s="6"/>
      <c r="O2" s="6"/>
      <c r="P2" s="6"/>
      <c r="Q2" s="6"/>
    </row>
    <row r="3" spans="1:17" ht="42" customHeight="1" x14ac:dyDescent="0.25">
      <c r="A3" s="8" t="s">
        <v>10</v>
      </c>
      <c r="B3" s="16"/>
      <c r="C3" s="17"/>
      <c r="D3" s="18"/>
      <c r="E3" s="19"/>
      <c r="F3" s="19"/>
      <c r="G3" s="20" t="s">
        <v>54</v>
      </c>
      <c r="H3" s="20"/>
      <c r="I3" s="6"/>
      <c r="J3" s="6"/>
      <c r="K3" s="6"/>
      <c r="L3" s="6"/>
      <c r="M3" s="6"/>
      <c r="N3" s="6"/>
      <c r="O3" s="6"/>
      <c r="P3" s="6"/>
    </row>
    <row r="4" spans="1:17" s="25" customFormat="1" ht="70.5" customHeight="1" thickBot="1" x14ac:dyDescent="0.35">
      <c r="A4" s="8" t="s">
        <v>11</v>
      </c>
      <c r="B4" s="21"/>
      <c r="C4" s="22"/>
      <c r="D4" s="22"/>
      <c r="E4" s="23"/>
      <c r="F4" s="23"/>
      <c r="G4" s="21" t="s">
        <v>39</v>
      </c>
      <c r="H4" s="21" t="s">
        <v>40</v>
      </c>
      <c r="I4" s="24"/>
      <c r="J4" s="24"/>
      <c r="K4" s="24"/>
      <c r="L4" s="24"/>
      <c r="M4" s="24"/>
      <c r="N4" s="24"/>
      <c r="O4" s="24"/>
      <c r="P4" s="24"/>
    </row>
    <row r="5" spans="1:17" s="27" customFormat="1" ht="22.5" customHeight="1" x14ac:dyDescent="0.25">
      <c r="A5" s="8" t="s">
        <v>12</v>
      </c>
      <c r="B5" s="26" t="s">
        <v>17</v>
      </c>
      <c r="E5" s="6"/>
      <c r="F5" s="6"/>
      <c r="G5" s="77">
        <f>SUM(C12,C20,C26,C33,G12,G20,G25)</f>
        <v>1145</v>
      </c>
      <c r="H5" s="77">
        <f>SUM(D12,D20,D26,D33,H12,H20,H25)</f>
        <v>395</v>
      </c>
      <c r="I5" s="6"/>
      <c r="J5" s="6"/>
      <c r="K5" s="6"/>
      <c r="L5" s="6"/>
      <c r="M5" s="6"/>
      <c r="N5" s="6"/>
      <c r="O5" s="6"/>
      <c r="P5" s="6"/>
    </row>
    <row r="6" spans="1:17" ht="26.25" customHeight="1" x14ac:dyDescent="0.25"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30" customHeight="1" x14ac:dyDescent="0.25">
      <c r="A7" s="8" t="s">
        <v>96</v>
      </c>
      <c r="B7" s="28" t="s">
        <v>18</v>
      </c>
      <c r="C7" s="29" t="s">
        <v>39</v>
      </c>
      <c r="D7" s="29" t="s">
        <v>40</v>
      </c>
      <c r="E7" s="6"/>
      <c r="F7" s="28" t="s">
        <v>41</v>
      </c>
      <c r="G7" s="29" t="s">
        <v>39</v>
      </c>
      <c r="H7" s="29" t="s">
        <v>40</v>
      </c>
      <c r="I7" s="6"/>
      <c r="J7" s="6"/>
      <c r="K7" s="6"/>
      <c r="L7" s="6"/>
      <c r="M7" s="6"/>
      <c r="N7" s="6"/>
      <c r="O7" s="6"/>
      <c r="P7" s="6"/>
    </row>
    <row r="8" spans="1:17" ht="30" customHeight="1" x14ac:dyDescent="0.25">
      <c r="B8" s="67" t="s">
        <v>19</v>
      </c>
      <c r="C8" s="78">
        <v>500</v>
      </c>
      <c r="D8" s="78">
        <v>250</v>
      </c>
      <c r="E8" s="68"/>
      <c r="F8" s="67" t="s">
        <v>42</v>
      </c>
      <c r="G8" s="78"/>
      <c r="H8" s="78"/>
      <c r="I8" s="6"/>
      <c r="J8" s="6"/>
      <c r="K8" s="6"/>
      <c r="L8" s="6"/>
      <c r="M8" s="6"/>
      <c r="N8" s="6"/>
      <c r="O8" s="6"/>
      <c r="P8" s="6"/>
    </row>
    <row r="9" spans="1:17" ht="30" customHeight="1" x14ac:dyDescent="0.25">
      <c r="B9" s="69" t="s">
        <v>20</v>
      </c>
      <c r="C9" s="79">
        <v>400</v>
      </c>
      <c r="D9" s="79">
        <v>50</v>
      </c>
      <c r="E9" s="68"/>
      <c r="F9" s="69" t="s">
        <v>43</v>
      </c>
      <c r="G9" s="79"/>
      <c r="H9" s="79"/>
      <c r="I9" s="6"/>
      <c r="J9" s="6"/>
      <c r="K9" s="6"/>
      <c r="L9" s="6"/>
      <c r="M9" s="6"/>
      <c r="N9" s="6"/>
      <c r="O9" s="6"/>
      <c r="P9" s="6"/>
    </row>
    <row r="10" spans="1:17" ht="30" customHeight="1" x14ac:dyDescent="0.25">
      <c r="B10" s="67" t="s">
        <v>21</v>
      </c>
      <c r="C10" s="78"/>
      <c r="D10" s="78"/>
      <c r="E10" s="68"/>
      <c r="F10" s="67" t="s">
        <v>44</v>
      </c>
      <c r="G10" s="78"/>
      <c r="H10" s="78"/>
      <c r="I10" s="6"/>
      <c r="J10" s="6"/>
      <c r="K10" s="6"/>
      <c r="L10" s="6"/>
      <c r="M10" s="6"/>
      <c r="N10" s="6"/>
      <c r="O10" s="6"/>
      <c r="P10" s="6"/>
    </row>
    <row r="11" spans="1:17" ht="30" customHeight="1" x14ac:dyDescent="0.25">
      <c r="B11" s="70" t="s">
        <v>22</v>
      </c>
      <c r="C11" s="80"/>
      <c r="D11" s="80"/>
      <c r="E11" s="68"/>
      <c r="F11" s="70" t="s">
        <v>45</v>
      </c>
      <c r="G11" s="80"/>
      <c r="H11" s="80"/>
      <c r="I11" s="6"/>
      <c r="J11" s="6"/>
      <c r="K11" s="6"/>
      <c r="L11" s="6"/>
      <c r="M11" s="6"/>
      <c r="N11" s="6"/>
      <c r="O11" s="6"/>
      <c r="P11" s="6"/>
    </row>
    <row r="12" spans="1:17" ht="30" customHeight="1" x14ac:dyDescent="0.25">
      <c r="B12" s="71" t="s">
        <v>95</v>
      </c>
      <c r="C12" s="71">
        <f>SUBTOTAL(109,Расходы_на_место_проведения[Предполагаемые])</f>
        <v>900</v>
      </c>
      <c r="D12" s="71">
        <f>SUBTOTAL(109,Расходы_на_место_проведения[Фактические])</f>
        <v>300</v>
      </c>
      <c r="E12" s="68"/>
      <c r="F12" s="71" t="s">
        <v>95</v>
      </c>
      <c r="G12" s="71">
        <f>SUBTOTAL(109,Расходы_на_угощения[Предполагаемые])</f>
        <v>0</v>
      </c>
      <c r="H12" s="71">
        <f>SUBTOTAL(109,Расходы_на_угощения[Фактические])</f>
        <v>0</v>
      </c>
      <c r="I12" s="6"/>
      <c r="J12" s="6"/>
      <c r="K12" s="6"/>
      <c r="L12" s="6"/>
      <c r="M12" s="6"/>
      <c r="N12" s="6"/>
      <c r="O12" s="6"/>
      <c r="P12" s="6"/>
    </row>
    <row r="13" spans="1:17" ht="33" customHeight="1" x14ac:dyDescent="0.25">
      <c r="B13" s="68"/>
      <c r="C13" s="68"/>
      <c r="D13" s="68"/>
      <c r="E13" s="68"/>
      <c r="F13" s="68"/>
      <c r="G13" s="68"/>
      <c r="H13" s="68"/>
      <c r="I13" s="6"/>
      <c r="J13" s="6"/>
      <c r="K13" s="6"/>
      <c r="L13" s="6"/>
      <c r="M13" s="6"/>
      <c r="N13" s="6"/>
      <c r="O13" s="6"/>
      <c r="P13" s="6"/>
    </row>
    <row r="14" spans="1:17" ht="30" customHeight="1" x14ac:dyDescent="0.25">
      <c r="A14" s="8" t="s">
        <v>13</v>
      </c>
      <c r="B14" s="28" t="s">
        <v>24</v>
      </c>
      <c r="C14" s="29" t="s">
        <v>39</v>
      </c>
      <c r="D14" s="29" t="s">
        <v>40</v>
      </c>
      <c r="E14" s="6"/>
      <c r="F14" s="28" t="s">
        <v>46</v>
      </c>
      <c r="G14" s="29" t="s">
        <v>39</v>
      </c>
      <c r="H14" s="29" t="s">
        <v>40</v>
      </c>
      <c r="I14" s="6"/>
      <c r="J14" s="6"/>
      <c r="K14" s="6"/>
      <c r="L14" s="6"/>
      <c r="M14" s="6"/>
      <c r="N14" s="6"/>
      <c r="O14" s="6"/>
      <c r="P14" s="6"/>
    </row>
    <row r="15" spans="1:17" ht="30" customHeight="1" x14ac:dyDescent="0.25">
      <c r="B15" s="67" t="s">
        <v>25</v>
      </c>
      <c r="C15" s="78">
        <v>200</v>
      </c>
      <c r="D15" s="78">
        <v>50</v>
      </c>
      <c r="E15" s="68"/>
      <c r="F15" s="67" t="s">
        <v>47</v>
      </c>
      <c r="G15" s="78"/>
      <c r="H15" s="78"/>
      <c r="I15" s="6"/>
      <c r="J15" s="6"/>
      <c r="K15" s="6"/>
      <c r="L15" s="6"/>
      <c r="M15" s="6"/>
      <c r="N15" s="6"/>
      <c r="O15" s="6"/>
      <c r="P15" s="6"/>
    </row>
    <row r="16" spans="1:17" ht="30" customHeight="1" x14ac:dyDescent="0.25">
      <c r="B16" s="69" t="s">
        <v>26</v>
      </c>
      <c r="C16" s="79"/>
      <c r="D16" s="79"/>
      <c r="E16" s="68"/>
      <c r="F16" s="69" t="s">
        <v>48</v>
      </c>
      <c r="G16" s="79"/>
      <c r="H16" s="79"/>
      <c r="I16" s="6"/>
      <c r="J16" s="6"/>
      <c r="K16" s="6"/>
      <c r="L16" s="6"/>
      <c r="M16" s="6"/>
      <c r="N16" s="6"/>
      <c r="O16" s="6"/>
      <c r="P16" s="6"/>
    </row>
    <row r="17" spans="1:16" ht="30" customHeight="1" x14ac:dyDescent="0.25">
      <c r="B17" s="67" t="s">
        <v>27</v>
      </c>
      <c r="C17" s="78"/>
      <c r="D17" s="78"/>
      <c r="E17" s="68"/>
      <c r="F17" s="67" t="s">
        <v>36</v>
      </c>
      <c r="G17" s="78"/>
      <c r="H17" s="78"/>
      <c r="I17" s="6"/>
      <c r="J17" s="6"/>
      <c r="K17" s="6"/>
      <c r="L17" s="6"/>
      <c r="M17" s="6"/>
      <c r="N17" s="6"/>
      <c r="O17" s="6"/>
      <c r="P17" s="6"/>
    </row>
    <row r="18" spans="1:16" ht="30" customHeight="1" x14ac:dyDescent="0.25">
      <c r="B18" s="69" t="s">
        <v>28</v>
      </c>
      <c r="C18" s="79"/>
      <c r="D18" s="79"/>
      <c r="E18" s="68"/>
      <c r="F18" s="69" t="s">
        <v>49</v>
      </c>
      <c r="G18" s="79"/>
      <c r="H18" s="79"/>
      <c r="I18" s="6"/>
      <c r="J18" s="6"/>
      <c r="K18" s="6"/>
      <c r="L18" s="6"/>
      <c r="M18" s="6"/>
      <c r="N18" s="6"/>
      <c r="O18" s="6"/>
      <c r="P18" s="6"/>
    </row>
    <row r="19" spans="1:16" ht="30" customHeight="1" x14ac:dyDescent="0.25">
      <c r="B19" s="72" t="s">
        <v>29</v>
      </c>
      <c r="C19" s="81"/>
      <c r="D19" s="81"/>
      <c r="E19" s="68"/>
      <c r="F19" s="72" t="s">
        <v>50</v>
      </c>
      <c r="G19" s="81"/>
      <c r="H19" s="81"/>
      <c r="I19" s="6"/>
      <c r="J19" s="6"/>
      <c r="K19" s="6"/>
      <c r="L19" s="6"/>
      <c r="M19" s="6"/>
      <c r="N19" s="6"/>
      <c r="O19" s="6"/>
      <c r="P19" s="6"/>
    </row>
    <row r="20" spans="1:16" ht="30" customHeight="1" x14ac:dyDescent="0.25">
      <c r="B20" s="71" t="s">
        <v>95</v>
      </c>
      <c r="C20" s="71">
        <f>SUBTOTAL(109,Расходы_на_украшения[Предполагаемые])</f>
        <v>200</v>
      </c>
      <c r="D20" s="71">
        <f>SUBTOTAL(109,Расходы_на_украшения[Фактические])</f>
        <v>50</v>
      </c>
      <c r="E20" s="68"/>
      <c r="F20" s="71" t="s">
        <v>95</v>
      </c>
      <c r="G20" s="71">
        <f>SUBTOTAL(109,Расходы_на_программу[Предполагаемые])</f>
        <v>0</v>
      </c>
      <c r="H20" s="71">
        <f>SUBTOTAL(109,Расходы_на_программу[Фактические])</f>
        <v>0</v>
      </c>
      <c r="I20" s="6"/>
      <c r="J20" s="6"/>
      <c r="K20" s="6"/>
      <c r="L20" s="6"/>
      <c r="M20" s="6"/>
      <c r="N20" s="6"/>
      <c r="O20" s="6"/>
      <c r="P20" s="6"/>
    </row>
    <row r="21" spans="1:16" ht="33" customHeight="1" x14ac:dyDescent="0.25">
      <c r="B21" s="73"/>
      <c r="C21" s="73"/>
      <c r="D21" s="73"/>
      <c r="E21" s="68"/>
      <c r="F21" s="68"/>
      <c r="G21" s="68"/>
      <c r="H21" s="68"/>
      <c r="I21" s="6"/>
      <c r="J21" s="6"/>
      <c r="K21" s="6"/>
      <c r="L21" s="6"/>
      <c r="M21" s="6"/>
      <c r="N21" s="6"/>
      <c r="O21" s="6"/>
      <c r="P21" s="6"/>
    </row>
    <row r="22" spans="1:16" ht="30" customHeight="1" x14ac:dyDescent="0.25">
      <c r="A22" s="8" t="s">
        <v>14</v>
      </c>
      <c r="B22" s="74" t="s">
        <v>30</v>
      </c>
      <c r="C22" s="75" t="s">
        <v>39</v>
      </c>
      <c r="D22" s="75" t="s">
        <v>40</v>
      </c>
      <c r="E22" s="76"/>
      <c r="F22" s="74" t="s">
        <v>51</v>
      </c>
      <c r="G22" s="75" t="s">
        <v>39</v>
      </c>
      <c r="H22" s="75" t="s">
        <v>40</v>
      </c>
      <c r="I22" s="6"/>
      <c r="J22" s="6"/>
      <c r="K22" s="6"/>
      <c r="L22" s="6"/>
      <c r="M22" s="6"/>
      <c r="N22" s="6"/>
      <c r="O22" s="6"/>
      <c r="P22" s="6"/>
    </row>
    <row r="23" spans="1:16" ht="30" customHeight="1" x14ac:dyDescent="0.25">
      <c r="B23" s="30" t="s">
        <v>31</v>
      </c>
      <c r="C23" s="82">
        <v>45</v>
      </c>
      <c r="D23" s="83">
        <v>45</v>
      </c>
      <c r="E23" s="6"/>
      <c r="F23" s="30" t="s">
        <v>52</v>
      </c>
      <c r="G23" s="83"/>
      <c r="H23" s="83"/>
      <c r="I23" s="6"/>
      <c r="J23" s="6"/>
      <c r="K23" s="6"/>
      <c r="L23" s="6"/>
      <c r="M23" s="6"/>
      <c r="N23" s="6"/>
      <c r="O23" s="6"/>
      <c r="P23" s="6"/>
    </row>
    <row r="24" spans="1:16" ht="30" customHeight="1" x14ac:dyDescent="0.25">
      <c r="B24" s="31" t="s">
        <v>32</v>
      </c>
      <c r="C24" s="84"/>
      <c r="D24" s="85"/>
      <c r="F24" s="32" t="s">
        <v>53</v>
      </c>
      <c r="G24" s="88"/>
      <c r="H24" s="88"/>
      <c r="I24" s="6"/>
      <c r="J24" s="6"/>
      <c r="K24" s="6"/>
      <c r="L24" s="6"/>
      <c r="M24" s="6"/>
      <c r="N24" s="6"/>
      <c r="O24" s="6"/>
      <c r="P24" s="6"/>
    </row>
    <row r="25" spans="1:16" ht="30" customHeight="1" x14ac:dyDescent="0.2">
      <c r="B25" s="34" t="s">
        <v>33</v>
      </c>
      <c r="C25" s="86"/>
      <c r="D25" s="87"/>
      <c r="F25" s="33" t="s">
        <v>95</v>
      </c>
      <c r="G25" s="33">
        <f>SUBTOTAL(109,Расходы_на_призы[Предполагаемые])</f>
        <v>0</v>
      </c>
      <c r="H25" s="33">
        <f>SUBTOTAL(109,Расходы_на_призы[Фактические])</f>
        <v>0</v>
      </c>
    </row>
    <row r="26" spans="1:16" ht="30" customHeight="1" x14ac:dyDescent="0.2">
      <c r="B26" s="33" t="s">
        <v>95</v>
      </c>
      <c r="C26" s="33">
        <f>SUBTOTAL(109,Расходы_на_рекламу[Предполагаемые])</f>
        <v>45</v>
      </c>
      <c r="D26" s="33">
        <f>SUBTOTAL(109,Расходы_на_рекламу[Фактические])</f>
        <v>45</v>
      </c>
    </row>
    <row r="27" spans="1:16" ht="33" customHeight="1" x14ac:dyDescent="0.25">
      <c r="B27" s="24"/>
      <c r="C27" s="24"/>
      <c r="D27" s="24"/>
    </row>
    <row r="28" spans="1:16" ht="30" customHeight="1" x14ac:dyDescent="0.25">
      <c r="A28" s="8" t="s">
        <v>15</v>
      </c>
      <c r="B28" s="74" t="s">
        <v>34</v>
      </c>
      <c r="C28" s="75" t="s">
        <v>39</v>
      </c>
      <c r="D28" s="75" t="s">
        <v>40</v>
      </c>
      <c r="E28" s="1"/>
      <c r="F28" s="1"/>
      <c r="G28" s="1"/>
      <c r="H28" s="1"/>
    </row>
    <row r="29" spans="1:16" ht="30" customHeight="1" x14ac:dyDescent="0.25">
      <c r="B29" s="67" t="s">
        <v>35</v>
      </c>
      <c r="C29" s="78"/>
      <c r="D29" s="78"/>
      <c r="E29" s="1"/>
      <c r="F29" s="1"/>
      <c r="G29" s="1"/>
      <c r="H29" s="1"/>
    </row>
    <row r="30" spans="1:16" ht="30" customHeight="1" x14ac:dyDescent="0.25">
      <c r="B30" s="69" t="s">
        <v>36</v>
      </c>
      <c r="C30" s="79"/>
      <c r="D30" s="79"/>
      <c r="E30" s="1"/>
      <c r="F30" s="1"/>
      <c r="G30" s="1"/>
      <c r="H30" s="1"/>
    </row>
    <row r="31" spans="1:16" ht="30" customHeight="1" x14ac:dyDescent="0.25">
      <c r="B31" s="67" t="s">
        <v>37</v>
      </c>
      <c r="C31" s="78"/>
      <c r="D31" s="78"/>
      <c r="E31" s="1"/>
      <c r="F31" s="1"/>
      <c r="G31" s="1"/>
      <c r="H31" s="1"/>
    </row>
    <row r="32" spans="1:16" ht="30" customHeight="1" x14ac:dyDescent="0.25">
      <c r="B32" s="70" t="s">
        <v>38</v>
      </c>
      <c r="C32" s="80"/>
      <c r="D32" s="80"/>
      <c r="E32" s="1"/>
      <c r="F32" s="1"/>
      <c r="G32" s="1"/>
      <c r="H32" s="1"/>
    </row>
    <row r="33" spans="2:8" ht="30" customHeight="1" x14ac:dyDescent="0.25">
      <c r="B33" s="71" t="s">
        <v>95</v>
      </c>
      <c r="C33" s="71">
        <f>SUBTOTAL(109,Прочие_расходы[Предполагаемые])</f>
        <v>0</v>
      </c>
      <c r="D33" s="71">
        <f>SUBTOTAL(109,Прочие_расходы[Фактические])</f>
        <v>0</v>
      </c>
      <c r="E33" s="1"/>
      <c r="F33" s="1"/>
      <c r="G33" s="1"/>
      <c r="H33" s="1"/>
    </row>
    <row r="41" spans="2:8" ht="30" customHeight="1" x14ac:dyDescent="0.2">
      <c r="B41" s="31"/>
      <c r="C41" s="31"/>
      <c r="D41" s="31"/>
    </row>
    <row r="49" spans="2:4" ht="30" customHeight="1" x14ac:dyDescent="0.2">
      <c r="B49" s="31"/>
      <c r="C49" s="31"/>
      <c r="D49" s="31"/>
    </row>
  </sheetData>
  <mergeCells count="3">
    <mergeCell ref="F1:H1"/>
    <mergeCell ref="G3:H3"/>
    <mergeCell ref="B2:H2"/>
  </mergeCells>
  <phoneticPr fontId="1" type="noConversion"/>
  <conditionalFormatting sqref="H5">
    <cfRule type="dataBar" priority="1">
      <dataBar>
        <cfvo type="num" val="0"/>
        <cfvo type="num" val="$G$5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4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$G$5</xm:f>
              </x14:cfvo>
            </x14:dataBar>
          </x14:cfRule>
          <xm:sqref>H5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1"/>
  <sheetViews>
    <sheetView showGridLines="0" zoomScaleNormal="100" zoomScaleSheetLayoutView="75" workbookViewId="0"/>
  </sheetViews>
  <sheetFormatPr defaultColWidth="8.75" defaultRowHeight="30" customHeight="1" x14ac:dyDescent="0.2"/>
  <cols>
    <col min="1" max="1" width="6.75" style="8" customWidth="1"/>
    <col min="2" max="2" width="24.375" style="14" customWidth="1"/>
    <col min="3" max="3" width="25.625" style="14" customWidth="1"/>
    <col min="4" max="4" width="23.375" style="14" customWidth="1"/>
    <col min="5" max="5" width="14.125" style="58" customWidth="1"/>
    <col min="6" max="7" width="28.75" style="14" customWidth="1"/>
    <col min="8" max="8" width="2.625" style="14" customWidth="1"/>
    <col min="9" max="16384" width="8.75" style="14"/>
  </cols>
  <sheetData>
    <row r="1" spans="1:18" ht="12.75" customHeight="1" x14ac:dyDescent="0.25">
      <c r="A1" s="8" t="s">
        <v>55</v>
      </c>
      <c r="B1" s="35"/>
      <c r="C1" s="9"/>
      <c r="D1" s="10"/>
      <c r="E1" s="11"/>
      <c r="F1" s="12"/>
      <c r="G1" s="3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45.5" customHeight="1" thickBot="1" x14ac:dyDescent="0.3">
      <c r="A2" s="8" t="s">
        <v>56</v>
      </c>
      <c r="B2" s="37" t="str">
        <f>Расходы!B2</f>
        <v>Бюджет мероприятия 
Название мероприятия</v>
      </c>
      <c r="C2" s="37"/>
      <c r="D2" s="37"/>
      <c r="E2" s="37"/>
      <c r="F2" s="37"/>
      <c r="G2" s="37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2" customHeight="1" x14ac:dyDescent="0.25">
      <c r="A3" s="8" t="s">
        <v>57</v>
      </c>
      <c r="C3" s="38"/>
      <c r="D3" s="16"/>
      <c r="E3" s="39"/>
      <c r="F3" s="20" t="s">
        <v>86</v>
      </c>
      <c r="G3" s="20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5" customFormat="1" ht="70.5" customHeight="1" thickBot="1" x14ac:dyDescent="0.35">
      <c r="A4" s="8" t="s">
        <v>58</v>
      </c>
      <c r="B4" s="21"/>
      <c r="C4" s="21"/>
      <c r="D4" s="40"/>
      <c r="E4" s="22"/>
      <c r="F4" s="21" t="s">
        <v>39</v>
      </c>
      <c r="G4" s="21" t="s">
        <v>40</v>
      </c>
    </row>
    <row r="5" spans="1:18" ht="18" customHeight="1" x14ac:dyDescent="0.2">
      <c r="A5" s="8" t="s">
        <v>59</v>
      </c>
      <c r="B5" s="26" t="s">
        <v>68</v>
      </c>
      <c r="C5" s="41"/>
      <c r="D5" s="42"/>
      <c r="E5" s="14"/>
      <c r="F5" s="77">
        <f>SUM(Билеты[[#Totals],[Предполагаемая сумма]],Реклама_в_программе[[#Totals],[Предполагаемая сумма]],Экспоненты_и_продавцы[[#Totals],[Предполагаемая сумма]],Продажа_товаров[[#Totals],[Предполагаемая сумма]])</f>
        <v>1936</v>
      </c>
      <c r="G5" s="77">
        <f>SUM(Билеты[[#Totals],[Фактическая сумма]],Реклама_в_программе[[#Totals],[Фактическая сумма]],Экспоненты_и_продавцы[[#Totals],[Фактическая сумма]],Продажа_товаров[[#Totals],[Фактическая сумма]])</f>
        <v>1831</v>
      </c>
    </row>
    <row r="6" spans="1:18" s="44" customFormat="1" ht="30" customHeight="1" x14ac:dyDescent="0.3">
      <c r="A6" s="8" t="s">
        <v>60</v>
      </c>
      <c r="B6" s="43" t="s">
        <v>69</v>
      </c>
    </row>
    <row r="7" spans="1:18" ht="30" customHeight="1" x14ac:dyDescent="0.2">
      <c r="A7" s="8" t="s">
        <v>61</v>
      </c>
      <c r="B7" s="29" t="s">
        <v>39</v>
      </c>
      <c r="C7" s="29" t="s">
        <v>40</v>
      </c>
      <c r="D7" s="29" t="s">
        <v>74</v>
      </c>
      <c r="E7" s="45" t="s">
        <v>85</v>
      </c>
      <c r="F7" s="46" t="s">
        <v>87</v>
      </c>
      <c r="G7" s="29" t="s">
        <v>88</v>
      </c>
    </row>
    <row r="8" spans="1:18" ht="30" customHeight="1" x14ac:dyDescent="0.25">
      <c r="B8" s="47">
        <v>300</v>
      </c>
      <c r="C8" s="47">
        <v>278</v>
      </c>
      <c r="D8" s="48" t="s">
        <v>75</v>
      </c>
      <c r="E8" s="89">
        <v>5</v>
      </c>
      <c r="F8" s="90">
        <f>B8*E8</f>
        <v>1500</v>
      </c>
      <c r="G8" s="90">
        <f>C8*E8</f>
        <v>1390</v>
      </c>
    </row>
    <row r="9" spans="1:18" ht="30" customHeight="1" x14ac:dyDescent="0.25">
      <c r="B9" s="6">
        <v>197</v>
      </c>
      <c r="C9" s="6">
        <v>195</v>
      </c>
      <c r="D9" s="49" t="s">
        <v>76</v>
      </c>
      <c r="E9" s="91">
        <v>2</v>
      </c>
      <c r="F9" s="92">
        <f t="shared" ref="F9:F10" si="0">B9*E9</f>
        <v>394</v>
      </c>
      <c r="G9" s="92">
        <f t="shared" ref="G9:G10" si="1">C9*E9</f>
        <v>390</v>
      </c>
    </row>
    <row r="10" spans="1:18" ht="30" customHeight="1" x14ac:dyDescent="0.25">
      <c r="B10" s="50">
        <v>42</v>
      </c>
      <c r="C10" s="50">
        <v>51</v>
      </c>
      <c r="D10" s="51" t="s">
        <v>77</v>
      </c>
      <c r="E10" s="93">
        <v>1</v>
      </c>
      <c r="F10" s="94">
        <f t="shared" si="0"/>
        <v>42</v>
      </c>
      <c r="G10" s="94">
        <f t="shared" si="1"/>
        <v>51</v>
      </c>
    </row>
    <row r="11" spans="1:18" s="44" customFormat="1" ht="30" customHeight="1" x14ac:dyDescent="0.3">
      <c r="A11" s="52"/>
      <c r="B11" s="53" t="s">
        <v>70</v>
      </c>
      <c r="C11" s="53"/>
      <c r="D11" s="53"/>
      <c r="E11" s="53"/>
      <c r="F11" s="95">
        <f>SUBTOTAL(109,Билеты[Предполагаемая сумма])</f>
        <v>1936</v>
      </c>
      <c r="G11" s="95">
        <f>SUBTOTAL(109,Билеты[Фактическая сумма])</f>
        <v>1831</v>
      </c>
    </row>
    <row r="12" spans="1:18" ht="33" customHeight="1" x14ac:dyDescent="0.3">
      <c r="A12" s="8" t="s">
        <v>62</v>
      </c>
      <c r="B12" s="43" t="s">
        <v>71</v>
      </c>
      <c r="C12" s="44"/>
      <c r="D12" s="44"/>
      <c r="E12" s="44"/>
      <c r="F12" s="44"/>
      <c r="G12" s="44"/>
    </row>
    <row r="13" spans="1:18" ht="30" customHeight="1" x14ac:dyDescent="0.2">
      <c r="A13" s="8" t="s">
        <v>63</v>
      </c>
      <c r="B13" s="29" t="s">
        <v>39</v>
      </c>
      <c r="C13" s="29" t="s">
        <v>40</v>
      </c>
      <c r="D13" s="29" t="s">
        <v>74</v>
      </c>
      <c r="E13" s="45" t="s">
        <v>85</v>
      </c>
      <c r="F13" s="46" t="s">
        <v>87</v>
      </c>
      <c r="G13" s="29" t="s">
        <v>88</v>
      </c>
    </row>
    <row r="14" spans="1:18" ht="30" customHeight="1" x14ac:dyDescent="0.25">
      <c r="B14" s="47"/>
      <c r="C14" s="47"/>
      <c r="D14" s="48" t="s">
        <v>78</v>
      </c>
      <c r="E14" s="89"/>
      <c r="F14" s="90">
        <f>B14*E14</f>
        <v>0</v>
      </c>
      <c r="G14" s="90">
        <f>C14*E14</f>
        <v>0</v>
      </c>
    </row>
    <row r="15" spans="1:18" ht="30" customHeight="1" x14ac:dyDescent="0.25">
      <c r="B15" s="6"/>
      <c r="C15" s="6"/>
      <c r="D15" s="49" t="s">
        <v>79</v>
      </c>
      <c r="E15" s="91"/>
      <c r="F15" s="92">
        <f t="shared" ref="F15:F16" si="2">B15*E15</f>
        <v>0</v>
      </c>
      <c r="G15" s="92">
        <f t="shared" ref="G15:G16" si="3">C15*E15</f>
        <v>0</v>
      </c>
    </row>
    <row r="16" spans="1:18" ht="30" customHeight="1" x14ac:dyDescent="0.25">
      <c r="B16" s="50"/>
      <c r="C16" s="50"/>
      <c r="D16" s="51" t="s">
        <v>80</v>
      </c>
      <c r="E16" s="93"/>
      <c r="F16" s="94">
        <f t="shared" si="2"/>
        <v>0</v>
      </c>
      <c r="G16" s="94">
        <f t="shared" si="3"/>
        <v>0</v>
      </c>
    </row>
    <row r="17" spans="1:7" ht="30" customHeight="1" x14ac:dyDescent="0.25">
      <c r="B17" s="53" t="s">
        <v>70</v>
      </c>
      <c r="C17" s="53"/>
      <c r="D17" s="53"/>
      <c r="E17" s="53"/>
      <c r="F17" s="95">
        <f>SUBTOTAL(109,Реклама_в_программе[Предполагаемая сумма])</f>
        <v>0</v>
      </c>
      <c r="G17" s="95">
        <f>SUBTOTAL(109,Реклама_в_программе[Фактическая сумма])</f>
        <v>0</v>
      </c>
    </row>
    <row r="18" spans="1:7" ht="33" customHeight="1" x14ac:dyDescent="0.3">
      <c r="A18" s="8" t="s">
        <v>64</v>
      </c>
      <c r="B18" s="43" t="s">
        <v>72</v>
      </c>
      <c r="C18" s="44"/>
      <c r="D18" s="44"/>
      <c r="E18" s="44"/>
      <c r="F18" s="44"/>
      <c r="G18" s="44"/>
    </row>
    <row r="19" spans="1:7" ht="30" customHeight="1" x14ac:dyDescent="0.2">
      <c r="A19" s="8" t="s">
        <v>65</v>
      </c>
      <c r="B19" s="29" t="s">
        <v>39</v>
      </c>
      <c r="C19" s="29" t="s">
        <v>40</v>
      </c>
      <c r="D19" s="29" t="s">
        <v>74</v>
      </c>
      <c r="E19" s="45" t="s">
        <v>85</v>
      </c>
      <c r="F19" s="46" t="s">
        <v>87</v>
      </c>
      <c r="G19" s="29" t="s">
        <v>88</v>
      </c>
    </row>
    <row r="20" spans="1:7" ht="30" customHeight="1" x14ac:dyDescent="0.25">
      <c r="B20" s="47"/>
      <c r="C20" s="47"/>
      <c r="D20" s="48" t="s">
        <v>81</v>
      </c>
      <c r="E20" s="89"/>
      <c r="F20" s="90">
        <f>B20*E20</f>
        <v>0</v>
      </c>
      <c r="G20" s="90">
        <f>C20*E20</f>
        <v>0</v>
      </c>
    </row>
    <row r="21" spans="1:7" ht="30" customHeight="1" x14ac:dyDescent="0.25">
      <c r="B21" s="6"/>
      <c r="C21" s="6"/>
      <c r="D21" s="49" t="s">
        <v>82</v>
      </c>
      <c r="E21" s="91"/>
      <c r="F21" s="92">
        <f t="shared" ref="F21:F22" si="4">B21*E21</f>
        <v>0</v>
      </c>
      <c r="G21" s="92">
        <f t="shared" ref="G21:G22" si="5">C21*E21</f>
        <v>0</v>
      </c>
    </row>
    <row r="22" spans="1:7" s="44" customFormat="1" ht="30" customHeight="1" x14ac:dyDescent="0.3">
      <c r="A22" s="52"/>
      <c r="B22" s="50"/>
      <c r="C22" s="50"/>
      <c r="D22" s="51" t="s">
        <v>83</v>
      </c>
      <c r="E22" s="93"/>
      <c r="F22" s="94">
        <f t="shared" si="4"/>
        <v>0</v>
      </c>
      <c r="G22" s="94">
        <f t="shared" si="5"/>
        <v>0</v>
      </c>
    </row>
    <row r="23" spans="1:7" ht="30" customHeight="1" x14ac:dyDescent="0.25">
      <c r="B23" s="53" t="s">
        <v>70</v>
      </c>
      <c r="C23" s="53"/>
      <c r="D23" s="53"/>
      <c r="E23" s="53"/>
      <c r="F23" s="95">
        <f>SUBTOTAL(109,Экспоненты_и_продавцы[Предполагаемая сумма])</f>
        <v>0</v>
      </c>
      <c r="G23" s="95">
        <f>SUBTOTAL(109,Экспоненты_и_продавцы[Фактическая сумма])</f>
        <v>0</v>
      </c>
    </row>
    <row r="24" spans="1:7" ht="33" customHeight="1" x14ac:dyDescent="0.3">
      <c r="A24" s="8" t="s">
        <v>66</v>
      </c>
      <c r="B24" s="43" t="s">
        <v>73</v>
      </c>
      <c r="C24" s="44"/>
      <c r="D24" s="44"/>
      <c r="E24" s="44"/>
      <c r="F24" s="44"/>
      <c r="G24" s="44"/>
    </row>
    <row r="25" spans="1:7" ht="30" customHeight="1" x14ac:dyDescent="0.2">
      <c r="A25" s="8" t="s">
        <v>67</v>
      </c>
      <c r="B25" s="29" t="s">
        <v>39</v>
      </c>
      <c r="C25" s="29" t="s">
        <v>40</v>
      </c>
      <c r="D25" s="29" t="s">
        <v>74</v>
      </c>
      <c r="E25" s="45" t="s">
        <v>85</v>
      </c>
      <c r="F25" s="46" t="s">
        <v>87</v>
      </c>
      <c r="G25" s="29" t="s">
        <v>88</v>
      </c>
    </row>
    <row r="26" spans="1:7" ht="30" customHeight="1" x14ac:dyDescent="0.25">
      <c r="B26" s="47"/>
      <c r="C26" s="47"/>
      <c r="D26" s="48" t="s">
        <v>84</v>
      </c>
      <c r="E26" s="89"/>
      <c r="F26" s="90">
        <f>B26*E26</f>
        <v>0</v>
      </c>
      <c r="G26" s="90">
        <f>C26*E26</f>
        <v>0</v>
      </c>
    </row>
    <row r="27" spans="1:7" ht="30" customHeight="1" x14ac:dyDescent="0.25">
      <c r="B27" s="6"/>
      <c r="C27" s="6"/>
      <c r="D27" s="49" t="s">
        <v>84</v>
      </c>
      <c r="E27" s="91"/>
      <c r="F27" s="92">
        <f t="shared" ref="F27:F29" si="6">B27*E27</f>
        <v>0</v>
      </c>
      <c r="G27" s="92">
        <f t="shared" ref="G27:G29" si="7">C27*E27</f>
        <v>0</v>
      </c>
    </row>
    <row r="28" spans="1:7" ht="30" customHeight="1" x14ac:dyDescent="0.25">
      <c r="B28" s="47"/>
      <c r="C28" s="47"/>
      <c r="D28" s="48" t="s">
        <v>84</v>
      </c>
      <c r="E28" s="89"/>
      <c r="F28" s="90">
        <f t="shared" si="6"/>
        <v>0</v>
      </c>
      <c r="G28" s="90">
        <f t="shared" si="7"/>
        <v>0</v>
      </c>
    </row>
    <row r="29" spans="1:7" ht="30" customHeight="1" x14ac:dyDescent="0.25">
      <c r="B29" s="54"/>
      <c r="C29" s="54"/>
      <c r="D29" s="55" t="s">
        <v>84</v>
      </c>
      <c r="E29" s="96"/>
      <c r="F29" s="97">
        <f t="shared" si="6"/>
        <v>0</v>
      </c>
      <c r="G29" s="97">
        <f t="shared" si="7"/>
        <v>0</v>
      </c>
    </row>
    <row r="30" spans="1:7" ht="30" customHeight="1" x14ac:dyDescent="0.25">
      <c r="B30" s="53" t="s">
        <v>70</v>
      </c>
      <c r="C30" s="53"/>
      <c r="D30" s="53"/>
      <c r="E30" s="53"/>
      <c r="F30" s="95">
        <f>SUBTOTAL(109,Продажа_товаров[Предполагаемая сумма])</f>
        <v>0</v>
      </c>
      <c r="G30" s="95">
        <f>SUBTOTAL(109,Продажа_товаров[Фактическая сумма])</f>
        <v>0</v>
      </c>
    </row>
    <row r="31" spans="1:7" ht="30" customHeight="1" x14ac:dyDescent="0.2">
      <c r="B31" s="56"/>
      <c r="C31" s="56"/>
      <c r="D31" s="56"/>
      <c r="E31" s="57"/>
      <c r="F31" s="56"/>
      <c r="G31" s="56"/>
    </row>
  </sheetData>
  <mergeCells count="2">
    <mergeCell ref="F3:G3"/>
    <mergeCell ref="B2:G2"/>
  </mergeCells>
  <phoneticPr fontId="1" type="noConversion"/>
  <conditionalFormatting sqref="G5">
    <cfRule type="dataBar" priority="1">
      <dataBar>
        <cfvo type="num" val="0"/>
        <cfvo type="num" val="$H$5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44" orientation="landscape" r:id="rId1"/>
  <headerFooter alignWithMargins="0"/>
  <ignoredErrors>
    <ignoredError sqref="F14 G14 F20 G20 F26 G26" emptyCellReference="1"/>
  </ignoredErrors>
  <tableParts count="4">
    <tablePart r:id="rId2"/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$H$5</xm:f>
              </x14:cfvo>
            </x14:dataBar>
          </x14:cfRule>
          <xm:sqref>G5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"/>
  <sheetViews>
    <sheetView showGridLines="0" zoomScaleNormal="100" workbookViewId="0"/>
  </sheetViews>
  <sheetFormatPr defaultColWidth="8.75" defaultRowHeight="12.75" x14ac:dyDescent="0.2"/>
  <cols>
    <col min="1" max="1" width="6.75" style="59" customWidth="1"/>
    <col min="2" max="2" width="52" style="14" customWidth="1"/>
    <col min="3" max="3" width="46.375" style="14" customWidth="1"/>
    <col min="4" max="4" width="46.625" style="14" customWidth="1"/>
    <col min="5" max="5" width="2.625" style="14" customWidth="1"/>
    <col min="6" max="16384" width="8.75" style="14"/>
  </cols>
  <sheetData>
    <row r="1" spans="1:16" ht="12.75" customHeight="1" x14ac:dyDescent="0.25">
      <c r="A1" s="59" t="s">
        <v>89</v>
      </c>
      <c r="B1" s="35"/>
      <c r="C1" s="60"/>
      <c r="D1" s="3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5.5" customHeight="1" thickBot="1" x14ac:dyDescent="0.3">
      <c r="A2" s="59" t="s">
        <v>56</v>
      </c>
      <c r="B2" s="37" t="str">
        <f>Расходы!B2</f>
        <v>Бюджет мероприятия 
Название мероприятия</v>
      </c>
      <c r="C2" s="37"/>
      <c r="D2" s="37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42" customHeight="1" x14ac:dyDescent="0.25">
      <c r="A3" s="59" t="s">
        <v>90</v>
      </c>
      <c r="C3" s="20" t="s">
        <v>94</v>
      </c>
      <c r="D3" s="20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51.75" customHeight="1" x14ac:dyDescent="0.25">
      <c r="C4" s="6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 x14ac:dyDescent="0.2">
      <c r="A5" s="59" t="s">
        <v>97</v>
      </c>
      <c r="B5" s="45" t="s">
        <v>23</v>
      </c>
      <c r="C5" s="29" t="s">
        <v>39</v>
      </c>
      <c r="D5" s="29" t="s">
        <v>40</v>
      </c>
    </row>
    <row r="6" spans="1:16" ht="18" customHeight="1" x14ac:dyDescent="0.2">
      <c r="A6" s="52"/>
      <c r="B6" s="62" t="s">
        <v>68</v>
      </c>
      <c r="C6" s="98">
        <f>Доходы!F5</f>
        <v>1936</v>
      </c>
      <c r="D6" s="98">
        <f>Доходы!G5</f>
        <v>1831</v>
      </c>
    </row>
    <row r="7" spans="1:16" ht="18" customHeight="1" x14ac:dyDescent="0.2">
      <c r="B7" s="63" t="s">
        <v>17</v>
      </c>
      <c r="C7" s="99">
        <f>Расходы!G5</f>
        <v>1145</v>
      </c>
      <c r="D7" s="99">
        <f>Расходы!H5</f>
        <v>395</v>
      </c>
    </row>
    <row r="8" spans="1:16" ht="18" customHeight="1" x14ac:dyDescent="0.2">
      <c r="B8" s="64" t="s">
        <v>92</v>
      </c>
      <c r="C8" s="100">
        <f>C6-C7</f>
        <v>791</v>
      </c>
      <c r="D8" s="100">
        <f>D6-D7</f>
        <v>1436</v>
      </c>
    </row>
    <row r="9" spans="1:16" ht="408.95" customHeight="1" x14ac:dyDescent="0.2">
      <c r="A9" s="59" t="s">
        <v>91</v>
      </c>
      <c r="B9" s="65" t="s">
        <v>93</v>
      </c>
      <c r="C9" s="65"/>
      <c r="D9" s="65"/>
      <c r="E9" s="65"/>
    </row>
    <row r="10" spans="1:16" x14ac:dyDescent="0.2">
      <c r="B10" s="66"/>
      <c r="C10" s="66"/>
      <c r="D10" s="66"/>
    </row>
  </sheetData>
  <mergeCells count="4">
    <mergeCell ref="B2:D2"/>
    <mergeCell ref="C3:D3"/>
    <mergeCell ref="B10:D10"/>
    <mergeCell ref="B9:E9"/>
  </mergeCells>
  <phoneticPr fontId="1" type="noConversion"/>
  <pageMargins left="1" right="0.75" top="0.75" bottom="1" header="0.5" footer="0.5"/>
  <pageSetup paperSize="9" scale="46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Начало</vt:lpstr>
      <vt:lpstr>Расходы</vt:lpstr>
      <vt:lpstr>Доходы</vt:lpstr>
      <vt:lpstr>Сводка</vt:lpstr>
      <vt:lpstr>Доходы!Область_печати</vt:lpstr>
      <vt:lpstr>Сводка!Область_печати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2018-05-30T10:51:37Z</dcterms:created>
  <dcterms:modified xsi:type="dcterms:W3CDTF">2019-01-24T11:05:48Z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