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545" xr2:uid="{00000000-000D-0000-FFFF-FFFF00000000}"/>
  </bookViews>
  <sheets>
    <sheet name="Семейный бюджет на месяц" sheetId="1" r:id="rId1"/>
  </sheets>
  <calcPr calcId="162913"/>
  <webPublishing codePage="1252"/>
</workbook>
</file>

<file path=xl/calcChain.xml><?xml version="1.0" encoding="utf-8"?>
<calcChain xmlns="http://schemas.openxmlformats.org/spreadsheetml/2006/main">
  <c r="J64" i="1" l="1"/>
  <c r="J65" i="1"/>
  <c r="J66" i="1"/>
  <c r="J56" i="1"/>
  <c r="J57" i="1"/>
  <c r="J58" i="1"/>
  <c r="J59" i="1"/>
  <c r="J60" i="1"/>
  <c r="J46" i="1"/>
  <c r="J47" i="1"/>
  <c r="J48" i="1"/>
  <c r="J49" i="1"/>
  <c r="J50" i="1"/>
  <c r="J51" i="1"/>
  <c r="J52" i="1"/>
  <c r="J39" i="1"/>
  <c r="J40" i="1"/>
  <c r="J41" i="1"/>
  <c r="J42" i="1"/>
  <c r="J29" i="1"/>
  <c r="J30" i="1"/>
  <c r="J31" i="1"/>
  <c r="J32" i="1"/>
  <c r="J33" i="1"/>
  <c r="J34" i="1"/>
  <c r="J35" i="1"/>
  <c r="J20" i="1"/>
  <c r="J21" i="1"/>
  <c r="J22" i="1"/>
  <c r="J23" i="1"/>
  <c r="J24" i="1"/>
  <c r="J25" i="1"/>
  <c r="E63" i="1"/>
  <c r="E64" i="1"/>
  <c r="E65" i="1"/>
  <c r="E66" i="1"/>
  <c r="E56" i="1"/>
  <c r="E57" i="1"/>
  <c r="E58" i="1"/>
  <c r="E59" i="1"/>
  <c r="E45" i="1"/>
  <c r="E44" i="1"/>
  <c r="E46" i="1"/>
  <c r="E47" i="1"/>
  <c r="E48" i="1"/>
  <c r="E49" i="1"/>
  <c r="E50" i="1"/>
  <c r="E51" i="1"/>
  <c r="E52" i="1"/>
  <c r="E38" i="1"/>
  <c r="E39" i="1"/>
  <c r="E40" i="1"/>
  <c r="E31" i="1"/>
  <c r="E32" i="1"/>
  <c r="E33" i="1"/>
  <c r="E34" i="1"/>
  <c r="E20" i="1"/>
  <c r="E21" i="1"/>
  <c r="E22" i="1"/>
  <c r="E23" i="1"/>
  <c r="E24" i="1"/>
  <c r="E25" i="1"/>
  <c r="E26" i="1"/>
  <c r="E27" i="1"/>
  <c r="E6" i="1"/>
  <c r="E7" i="1"/>
  <c r="E8" i="1"/>
  <c r="E9" i="1"/>
  <c r="E10" i="1"/>
  <c r="E11" i="1"/>
  <c r="E12" i="1"/>
  <c r="E13" i="1"/>
  <c r="E14" i="1"/>
  <c r="E15" i="1"/>
  <c r="E16" i="1"/>
  <c r="I53" i="1"/>
  <c r="H53" i="1"/>
  <c r="D60" i="1"/>
  <c r="C60" i="1"/>
  <c r="I67" i="1"/>
  <c r="H67" i="1"/>
  <c r="D67" i="1"/>
  <c r="C67" i="1"/>
  <c r="I43" i="1"/>
  <c r="H43" i="1"/>
  <c r="I26" i="1"/>
  <c r="H26" i="1"/>
  <c r="I36" i="1"/>
  <c r="H36" i="1"/>
  <c r="I61" i="1"/>
  <c r="H61" i="1"/>
  <c r="D53" i="1"/>
  <c r="C53" i="1"/>
  <c r="D41" i="1"/>
  <c r="C41" i="1"/>
  <c r="D35" i="1"/>
  <c r="C35" i="1"/>
  <c r="D28" i="1"/>
  <c r="C28" i="1"/>
  <c r="C17" i="1"/>
  <c r="D17" i="1"/>
  <c r="H12" i="1"/>
  <c r="H6" i="1"/>
  <c r="C3" i="1" l="1"/>
  <c r="H15" i="1" s="1"/>
  <c r="D3" i="1"/>
  <c r="H16" i="1" s="1"/>
  <c r="E67" i="1"/>
  <c r="J43" i="1"/>
  <c r="J61" i="1"/>
  <c r="E41" i="1"/>
  <c r="J67" i="1"/>
  <c r="E60" i="1"/>
  <c r="J53" i="1"/>
  <c r="J26" i="1"/>
  <c r="J36" i="1"/>
  <c r="E53" i="1"/>
  <c r="E35" i="1"/>
  <c r="E28" i="1"/>
  <c r="E17" i="1"/>
  <c r="E3" i="1" l="1"/>
  <c r="H17" i="1"/>
</calcChain>
</file>

<file path=xl/sharedStrings.xml><?xml version="1.0" encoding="utf-8"?>
<sst xmlns="http://schemas.openxmlformats.org/spreadsheetml/2006/main" count="162" uniqueCount="92">
  <si>
    <t>Семейный бюджет на месяц</t>
  </si>
  <si>
    <t>Сводная таблица</t>
  </si>
  <si>
    <t>Жилье</t>
  </si>
  <si>
    <t>Ипотека или аренда</t>
  </si>
  <si>
    <t>Вторичная ипотека или аренда</t>
  </si>
  <si>
    <t>Телефон</t>
  </si>
  <si>
    <t>Электричество</t>
  </si>
  <si>
    <t>Газ</t>
  </si>
  <si>
    <t>Водоснабжение и канализация</t>
  </si>
  <si>
    <t>Кабельное ТВ</t>
  </si>
  <si>
    <t>Вывоз мусора</t>
  </si>
  <si>
    <t>Ремонт или техническое обслуживание</t>
  </si>
  <si>
    <t>Материалы</t>
  </si>
  <si>
    <t>Другое</t>
  </si>
  <si>
    <t>Транспорт</t>
  </si>
  <si>
    <t>Расходы на автомобиль 1</t>
  </si>
  <si>
    <t>Расходы на автомобиль 2</t>
  </si>
  <si>
    <t>Проезд на автобусе/такси</t>
  </si>
  <si>
    <t>Страхование</t>
  </si>
  <si>
    <t>Лицензирование</t>
  </si>
  <si>
    <t>Топливо</t>
  </si>
  <si>
    <t>Обслуживание</t>
  </si>
  <si>
    <t>Дом</t>
  </si>
  <si>
    <t>Здоровье</t>
  </si>
  <si>
    <t>Жизнь</t>
  </si>
  <si>
    <t>Еда</t>
  </si>
  <si>
    <t>Продовольственные товары</t>
  </si>
  <si>
    <t>Рестораны</t>
  </si>
  <si>
    <t>Дети</t>
  </si>
  <si>
    <t>Медицина</t>
  </si>
  <si>
    <t>Одежда</t>
  </si>
  <si>
    <t>Школьное образование</t>
  </si>
  <si>
    <t>Школьные принадлежности</t>
  </si>
  <si>
    <t>Сборы организации</t>
  </si>
  <si>
    <t>Деньги на обед</t>
  </si>
  <si>
    <t>Уход за ребенком</t>
  </si>
  <si>
    <t>Игрушки/игры</t>
  </si>
  <si>
    <t>Юридические_расходы</t>
  </si>
  <si>
    <t>Адвокат</t>
  </si>
  <si>
    <t>Алименты</t>
  </si>
  <si>
    <t>Платежи</t>
  </si>
  <si>
    <t>Сбережения/инвестиции</t>
  </si>
  <si>
    <t>Пенсионный счет</t>
  </si>
  <si>
    <t>Инвестиционный счет</t>
  </si>
  <si>
    <t>ВУЗ</t>
  </si>
  <si>
    <t>Итого
Запланированные расходы</t>
  </si>
  <si>
    <t>Запланированные
расходы</t>
  </si>
  <si>
    <t>Итого
Фактические расходы</t>
  </si>
  <si>
    <t>Фактические
расходы</t>
  </si>
  <si>
    <t>Итого
Разница</t>
  </si>
  <si>
    <t>Разница</t>
  </si>
  <si>
    <t>Источник запланированных ежемесячных доходов</t>
  </si>
  <si>
    <t>Доход 1</t>
  </si>
  <si>
    <t>Доход 2</t>
  </si>
  <si>
    <t>Дополнительный доход</t>
  </si>
  <si>
    <t>Общие доходы за месяц</t>
  </si>
  <si>
    <t>Источник фактических ежемесячных доходов</t>
  </si>
  <si>
    <t>Остаток</t>
  </si>
  <si>
    <t>Запланированный остаток</t>
  </si>
  <si>
    <t>Фактический остаток</t>
  </si>
  <si>
    <t>Кредиты</t>
  </si>
  <si>
    <t>Личные</t>
  </si>
  <si>
    <t>На учебу</t>
  </si>
  <si>
    <t>Кредитная карта</t>
  </si>
  <si>
    <t>Развлечения</t>
  </si>
  <si>
    <t>Видео/DVD-диски</t>
  </si>
  <si>
    <t>Музыка</t>
  </si>
  <si>
    <t>Кино</t>
  </si>
  <si>
    <t>Концерты</t>
  </si>
  <si>
    <t>Спортивные мероприятия</t>
  </si>
  <si>
    <t>Театр</t>
  </si>
  <si>
    <t>Налоги</t>
  </si>
  <si>
    <t>Федеральные</t>
  </si>
  <si>
    <t>Уровня штата</t>
  </si>
  <si>
    <t>Местные</t>
  </si>
  <si>
    <t>Предметы личной гигиены</t>
  </si>
  <si>
    <t>Уход за волосами/ногтями</t>
  </si>
  <si>
    <t>Химчистка</t>
  </si>
  <si>
    <t>Оздоровительные клубы</t>
  </si>
  <si>
    <t>Домашние_животные</t>
  </si>
  <si>
    <t>Врачи и анализы</t>
  </si>
  <si>
    <t>Уход</t>
  </si>
  <si>
    <t>Игрушки</t>
  </si>
  <si>
    <t>Подарки и пожертвования</t>
  </si>
  <si>
    <t>Благотворительный взнос 1</t>
  </si>
  <si>
    <t>Благотворительный взнос 2</t>
  </si>
  <si>
    <t>Благотворительный взнос 3</t>
  </si>
  <si>
    <t>Количество</t>
  </si>
  <si>
    <t>Сумма</t>
  </si>
  <si>
    <t>Запланированные 
расходы</t>
  </si>
  <si>
    <t>Фактические 
расходы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</si>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</sst>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₽&quot;;[Red]\-#,##0\ &quot;₽&quot;"/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#,##0\ &quot;lei&quot;;[Red]#,##0\ &quot;lei&quot;"/>
  </numFmts>
  <fonts count="23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16"/>
      <color theme="1"/>
      <name val="Trebuchet MS"/>
      <family val="2"/>
      <scheme val="major"/>
    </font>
    <font>
      <b/>
      <sz val="1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theme="9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Fill="0" applyBorder="0" applyProtection="0">
      <alignment horizontal="left"/>
    </xf>
    <xf numFmtId="0" fontId="10" fillId="3" borderId="0" applyNumberFormat="0" applyProtection="0">
      <alignment horizontal="right" vertical="center"/>
    </xf>
    <xf numFmtId="0" fontId="10" fillId="3" borderId="0" applyNumberFormat="0" applyAlignment="0" applyProtection="0"/>
    <xf numFmtId="0" fontId="10" fillId="3" borderId="0" applyProtection="0">
      <alignment horizontal="center" vertical="center" wrapText="1"/>
    </xf>
    <xf numFmtId="168" fontId="9" fillId="4" borderId="2" applyProtection="0">
      <alignment vertical="center"/>
    </xf>
    <xf numFmtId="6" fontId="11" fillId="5" borderId="0" applyFont="0" applyAlignment="0">
      <alignment vertical="center"/>
    </xf>
    <xf numFmtId="6" fontId="11" fillId="0" borderId="0" applyFont="0" applyFill="0" applyBorder="0" applyAlignment="0">
      <alignment vertical="center" wrapText="1"/>
    </xf>
    <xf numFmtId="0" fontId="11" fillId="5" borderId="3" applyNumberFormat="0" applyFont="0" applyAlignment="0">
      <alignment vertical="center"/>
    </xf>
    <xf numFmtId="6" fontId="11" fillId="5" borderId="5" applyNumberFormat="0" applyFont="0" applyFill="0" applyAlignment="0">
      <alignment vertical="center"/>
    </xf>
    <xf numFmtId="6" fontId="11" fillId="5" borderId="6" applyNumberFormat="0" applyFont="0" applyFill="0" applyAlignment="0">
      <alignment vertical="center"/>
    </xf>
    <xf numFmtId="168" fontId="11" fillId="5" borderId="3" applyNumberFormat="0" applyFont="0" applyFill="0" applyAlignment="0">
      <alignment vertical="center"/>
    </xf>
    <xf numFmtId="6" fontId="11" fillId="5" borderId="4" applyNumberFormat="0" applyFont="0" applyFill="0" applyAlignment="0">
      <alignment vertic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10" applyNumberFormat="0" applyAlignment="0" applyProtection="0"/>
    <xf numFmtId="0" fontId="17" fillId="10" borderId="11" applyNumberFormat="0" applyAlignment="0" applyProtection="0"/>
    <xf numFmtId="0" fontId="18" fillId="10" borderId="10" applyNumberFormat="0" applyAlignment="0" applyProtection="0"/>
    <xf numFmtId="0" fontId="19" fillId="0" borderId="12" applyNumberFormat="0" applyFill="0" applyAlignment="0" applyProtection="0"/>
    <xf numFmtId="0" fontId="10" fillId="11" borderId="13" applyNumberFormat="0" applyAlignment="0" applyProtection="0"/>
    <xf numFmtId="0" fontId="20" fillId="0" borderId="0" applyNumberFormat="0" applyFill="0" applyBorder="0" applyAlignment="0" applyProtection="0"/>
    <xf numFmtId="0" fontId="11" fillId="12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0" fillId="3" borderId="0" xfId="3" applyAlignment="1">
      <alignment horizontal="left" vertical="center" wrapText="1"/>
    </xf>
    <xf numFmtId="0" fontId="10" fillId="3" borderId="0" xfId="3" applyAlignment="1">
      <alignment horizontal="left" vertical="center" wrapText="1"/>
    </xf>
    <xf numFmtId="0" fontId="10" fillId="3" borderId="0" xfId="4">
      <alignment horizontal="center" vertical="center" wrapText="1"/>
    </xf>
    <xf numFmtId="0" fontId="10" fillId="3" borderId="0" xfId="3" applyNumberFormat="1" applyAlignment="1">
      <alignment horizontal="left" vertical="center" wrapText="1"/>
    </xf>
    <xf numFmtId="0" fontId="10" fillId="3" borderId="0" xfId="3" applyNumberFormat="1" applyAlignment="1">
      <alignment vertical="center"/>
    </xf>
    <xf numFmtId="0" fontId="10" fillId="3" borderId="0" xfId="3" applyNumberFormat="1" applyAlignment="1">
      <alignment vertical="center" wrapText="1"/>
    </xf>
    <xf numFmtId="6" fontId="0" fillId="0" borderId="0" xfId="7" applyFont="1" applyFill="1" applyBorder="1" applyAlignment="1">
      <alignment vertical="center" wrapText="1"/>
    </xf>
    <xf numFmtId="6" fontId="3" fillId="0" borderId="0" xfId="7" applyFont="1" applyFill="1" applyBorder="1" applyAlignment="1">
      <alignment vertical="center" wrapText="1"/>
    </xf>
    <xf numFmtId="6" fontId="3" fillId="0" borderId="0" xfId="7" applyFont="1" applyAlignment="1">
      <alignment vertical="center" wrapText="1"/>
    </xf>
    <xf numFmtId="6" fontId="6" fillId="2" borderId="0" xfId="7" applyFont="1" applyFill="1" applyBorder="1" applyAlignment="1">
      <alignment horizontal="left" vertical="center" wrapText="1"/>
    </xf>
    <xf numFmtId="6" fontId="0" fillId="0" borderId="0" xfId="7" applyFont="1" applyAlignment="1">
      <alignment vertical="center" wrapText="1"/>
    </xf>
    <xf numFmtId="6" fontId="0" fillId="0" borderId="0" xfId="7" applyFont="1" applyAlignment="1">
      <alignment vertical="center"/>
    </xf>
    <xf numFmtId="6" fontId="10" fillId="3" borderId="0" xfId="7" applyFont="1" applyFill="1" applyAlignment="1">
      <alignment horizontal="center" vertical="center" wrapText="1"/>
    </xf>
    <xf numFmtId="6" fontId="0" fillId="0" borderId="0" xfId="7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/>
    </xf>
    <xf numFmtId="0" fontId="10" fillId="3" borderId="7" xfId="3" applyBorder="1" applyAlignment="1">
      <alignment horizontal="left" vertical="center" wrapText="1"/>
    </xf>
    <xf numFmtId="0" fontId="10" fillId="3" borderId="0" xfId="3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0" fillId="3" borderId="8" xfId="3" applyFont="1" applyFill="1" applyBorder="1" applyAlignment="1">
      <alignment horizontal="left" vertical="center" wrapText="1"/>
    </xf>
    <xf numFmtId="0" fontId="10" fillId="3" borderId="0" xfId="4" applyAlignment="1">
      <alignment horizontal="left" vertical="center" wrapText="1"/>
    </xf>
    <xf numFmtId="0" fontId="12" fillId="3" borderId="9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0" fillId="3" borderId="0" xfId="2" applyFont="1" applyFill="1" applyBorder="1" applyAlignment="1">
      <alignment horizontal="right" vertical="center" wrapText="1"/>
    </xf>
    <xf numFmtId="0" fontId="10" fillId="3" borderId="0" xfId="2" applyAlignment="1">
      <alignment horizontal="left" vertical="center" wrapText="1"/>
    </xf>
    <xf numFmtId="168" fontId="5" fillId="0" borderId="0" xfId="11" applyNumberFormat="1" applyFont="1" applyFill="1" applyBorder="1" applyAlignment="1">
      <alignment vertical="center" wrapText="1"/>
    </xf>
    <xf numFmtId="168" fontId="3" fillId="0" borderId="0" xfId="11" applyNumberFormat="1" applyFont="1" applyFill="1" applyBorder="1" applyAlignment="1">
      <alignment vertical="center" wrapText="1"/>
    </xf>
    <xf numFmtId="168" fontId="3" fillId="0" borderId="3" xfId="11" applyNumberFormat="1" applyFont="1" applyFill="1" applyAlignment="1">
      <alignment vertical="center" wrapText="1"/>
    </xf>
    <xf numFmtId="0" fontId="0" fillId="5" borderId="3" xfId="8" applyNumberFormat="1" applyFont="1">
      <alignment vertical="center"/>
    </xf>
    <xf numFmtId="0" fontId="0" fillId="5" borderId="0" xfId="9" applyNumberFormat="1" applyFont="1" applyBorder="1">
      <alignment vertical="center"/>
    </xf>
    <xf numFmtId="6" fontId="9" fillId="5" borderId="0" xfId="9" applyNumberFormat="1" applyFont="1" applyBorder="1" applyAlignment="1">
      <alignment vertical="center"/>
    </xf>
    <xf numFmtId="6" fontId="9" fillId="5" borderId="0" xfId="9" applyNumberFormat="1" applyFont="1" applyFill="1" applyBorder="1" applyAlignment="1">
      <alignment vertical="center"/>
    </xf>
    <xf numFmtId="6" fontId="9" fillId="5" borderId="0" xfId="9" applyNumberFormat="1" applyFont="1" applyFill="1" applyBorder="1">
      <alignment vertical="center"/>
    </xf>
    <xf numFmtId="6" fontId="0" fillId="5" borderId="4" xfId="12" applyNumberFormat="1" applyFont="1" applyAlignment="1">
      <alignment vertical="center"/>
    </xf>
    <xf numFmtId="6" fontId="0" fillId="5" borderId="0" xfId="9" applyNumberFormat="1" applyFont="1" applyBorder="1" applyAlignment="1">
      <alignment vertical="center"/>
    </xf>
    <xf numFmtId="6" fontId="0" fillId="5" borderId="0" xfId="6" applyNumberFormat="1" applyFont="1" applyAlignment="1">
      <alignment vertical="center"/>
    </xf>
    <xf numFmtId="6" fontId="0" fillId="5" borderId="0" xfId="10" applyNumberFormat="1" applyFont="1" applyFill="1" applyBorder="1" applyAlignment="1">
      <alignment vertical="center"/>
    </xf>
    <xf numFmtId="6" fontId="0" fillId="5" borderId="0" xfId="6" applyNumberFormat="1" applyFont="1" applyFill="1" applyBorder="1" applyAlignment="1">
      <alignment vertical="center"/>
    </xf>
    <xf numFmtId="6" fontId="0" fillId="5" borderId="5" xfId="9" applyNumberFormat="1" applyFont="1" applyFill="1" applyBorder="1" applyAlignment="1">
      <alignment vertical="center"/>
    </xf>
    <xf numFmtId="6" fontId="0" fillId="0" borderId="0" xfId="7" applyFont="1" applyFill="1" applyBorder="1" applyAlignment="1">
      <alignment vertical="center"/>
    </xf>
  </cellXfs>
  <cellStyles count="54">
    <cellStyle name="20% — акцент1" xfId="31" builtinId="30" customBuiltin="1"/>
    <cellStyle name="20% — акцент2" xfId="35" builtinId="34" customBuiltin="1"/>
    <cellStyle name="20% — акцент3" xfId="39" builtinId="38" customBuiltin="1"/>
    <cellStyle name="20% — акцент4" xfId="43" builtinId="42" customBuiltin="1"/>
    <cellStyle name="20% — акцент5" xfId="47" builtinId="46" customBuiltin="1"/>
    <cellStyle name="20% — акцент6" xfId="51" builtinId="50" customBuiltin="1"/>
    <cellStyle name="40% — акцент1" xfId="32" builtinId="31" customBuiltin="1"/>
    <cellStyle name="40% — акцент2" xfId="36" builtinId="35" customBuiltin="1"/>
    <cellStyle name="40% — акцент3" xfId="40" builtinId="39" customBuiltin="1"/>
    <cellStyle name="40% — акцент4" xfId="44" builtinId="43" customBuiltin="1"/>
    <cellStyle name="40% — акцент5" xfId="48" builtinId="47" customBuiltin="1"/>
    <cellStyle name="40% — акцент6" xfId="52" builtinId="51" customBuiltin="1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1" builtinId="20" customBuiltin="1"/>
    <cellStyle name="Верхняя граница" xfId="10" xr:uid="{00000000-0005-0000-0000-00000C000000}"/>
    <cellStyle name="Вывод" xfId="22" builtinId="21" customBuiltin="1"/>
    <cellStyle name="Вычисление" xfId="23" builtinId="22" customBuiltin="1"/>
    <cellStyle name="Денежный" xfId="15" builtinId="4" customBuiltin="1"/>
    <cellStyle name="Денежный [0]" xfId="16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29" builtinId="25" customBuiltin="1"/>
    <cellStyle name="Контрольная ячейка" xfId="25" builtinId="23" customBuiltin="1"/>
    <cellStyle name="Левая граница" xfId="11" xr:uid="{00000000-0005-0000-0000-000006000000}"/>
    <cellStyle name="Название" xfId="1" builtinId="15" customBuiltin="1"/>
    <cellStyle name="Нейтральный" xfId="20" builtinId="28" customBuiltin="1"/>
    <cellStyle name="Нижняя граница" xfId="9" xr:uid="{00000000-0005-0000-0000-000001000000}"/>
    <cellStyle name="Обычный" xfId="0" builtinId="0" customBuiltin="1"/>
    <cellStyle name="Плохой" xfId="19" builtinId="27" customBuiltin="1"/>
    <cellStyle name="Пояснение" xfId="28" builtinId="53" customBuiltin="1"/>
    <cellStyle name="Правая граница" xfId="12" xr:uid="{00000000-0005-0000-0000-000008000000}"/>
    <cellStyle name="Примечание" xfId="27" builtinId="10" customBuiltin="1"/>
    <cellStyle name="Процентный" xfId="17" builtinId="5" customBuiltin="1"/>
    <cellStyle name="Связанная ячейка" xfId="24" builtinId="24" customBuiltin="1"/>
    <cellStyle name="Суммы" xfId="7" xr:uid="{00000000-0005-0000-0000-000000000000}"/>
    <cellStyle name="Суммы сводки" xfId="6" xr:uid="{00000000-0005-0000-0000-000009000000}"/>
    <cellStyle name="Текст предупреждения" xfId="26" builtinId="11" customBuiltin="1"/>
    <cellStyle name="Текст сводки" xfId="8" xr:uid="{00000000-0005-0000-0000-00000A000000}"/>
    <cellStyle name="Финансовый" xfId="13" builtinId="3" customBuiltin="1"/>
    <cellStyle name="Финансовый [0]" xfId="14" builtinId="6" customBuiltin="1"/>
    <cellStyle name="Хороший" xfId="18" builtinId="26" customBuiltin="1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₽&quot;;[Red]\-#,##0\ &quot;₽&quot;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₽&quot;;[Red]\-#,##0\ &quot;₽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₽&quot;;[Red]\-#,##0\ &quot;₽&quot;"/>
      <alignment horizontal="general" vertical="center" textRotation="0" wrapText="0" indent="0" justifyLastLine="0" shrinkToFit="0" readingOrder="0"/>
    </dxf>
    <dxf>
      <numFmt numFmtId="10" formatCode="#,##0\ &quot;₽&quot;;[Red]\-#,##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₽&quot;;[Red]\-#,##0\ &quot;₽&quot;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₽&quot;;[Red]\-#,##0\ &quot;₽&quot;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₽&quot;;[Red]\-#,##0\ &quot;₽&quot;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₽&quot;;[Red]\-#,##0\ &quot;₽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border outline="0">
        <bottom style="thin">
          <color theme="4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1" indent="0" justifyLastLine="0" shrinkToFit="0" readingOrder="0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double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bottom style="thin">
          <color theme="0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9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Monthly Family Budget" defaultPivotStyle="PivotStyleLight16">
    <tableStyle name="ActualMonthlyIncome" pivot="0" count="3" xr9:uid="{00000000-0011-0000-FFFF-FFFF00000000}">
      <tableStyleElement type="wholeTable" dxfId="125"/>
      <tableStyleElement type="headerRow" dxfId="124"/>
      <tableStyleElement type="firstColumn" dxfId="123"/>
    </tableStyle>
    <tableStyle name="Monthly Family Budget" pivot="0" count="4" xr9:uid="{00000000-0011-0000-FFFF-FFFF01000000}">
      <tableStyleElement type="wholeTable" dxfId="122"/>
      <tableStyleElement type="headerRow" dxfId="121"/>
      <tableStyleElement type="totalRow" dxfId="120"/>
      <tableStyleElement type="firstRowStripe" dxfId="1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Жилье" displayName="Жилье" ref="B5:E17" totalsRowCount="1">
  <autoFilter ref="B5:E16" xr:uid="{00000000-0009-0000-0100-000001000000}"/>
  <tableColumns count="4">
    <tableColumn id="1" xr3:uid="{00000000-0010-0000-0000-000001000000}" name="Жилье" totalsRowLabel="Итог" totalsRowDxfId="51"/>
    <tableColumn id="2" xr3:uid="{00000000-0010-0000-0000-000002000000}" name="Запланированные_x000a_расходы" totalsRowFunction="sum" totalsRowDxfId="50" dataCellStyle="Суммы" totalsRowCellStyle="Суммы"/>
    <tableColumn id="3" xr3:uid="{00000000-0010-0000-0000-000003000000}" name="Фактические_x000a_расходы" totalsRowFunction="sum" totalsRowDxfId="49" dataCellStyle="Суммы" totalsRowCellStyle="Суммы"/>
    <tableColumn id="4" xr3:uid="{00000000-0010-0000-0000-000004000000}" name="Разница" totalsRowFunction="sum" totalsRowDxfId="48" dataCellStyle="Суммы" totalsRowCellStyle="Суммы">
      <calculatedColumnFormula>Жилье[Запланированные
расходы]-Жилье[Фактические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Налоги" displayName="Налоги" ref="G38:J43" totalsRowCount="1" headerRowDxfId="84" dataDxfId="83" totalsRowDxfId="82">
  <autoFilter ref="G38:J42" xr:uid="{00000000-0009-0000-0100-00000A000000}"/>
  <tableColumns count="4">
    <tableColumn id="1" xr3:uid="{00000000-0010-0000-0900-000001000000}" name="Налоги" totalsRowLabel="Итог" dataDxfId="81" totalsRowDxfId="11"/>
    <tableColumn id="2" xr3:uid="{00000000-0010-0000-0900-000002000000}" name="Запланированные _x000a_расходы" totalsRowFunction="sum" totalsRowDxfId="10" dataCellStyle="Суммы" totalsRowCellStyle="Суммы"/>
    <tableColumn id="3" xr3:uid="{00000000-0010-0000-0900-000003000000}" name="Фактические _x000a_расходы" totalsRowFunction="sum" totalsRowDxfId="9" dataCellStyle="Суммы" totalsRowCellStyle="Суммы"/>
    <tableColumn id="4" xr3:uid="{00000000-0010-0000-0900-000004000000}" name="Разница" totalsRowFunction="sum" totalsRowDxfId="8" dataCellStyle="Суммы" totalsRowCellStyle="Суммы">
      <calculatedColumnFormula>Налоги[Запланированные 
расходы]-Налоги[Фактические 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Сбережения" displayName="Сбережения" ref="B62:E67" totalsRowCount="1" headerRowDxfId="80" dataDxfId="79" totalsRowDxfId="78">
  <autoFilter ref="B62:E66" xr:uid="{00000000-0009-0000-0100-00000B000000}"/>
  <tableColumns count="4">
    <tableColumn id="1" xr3:uid="{00000000-0010-0000-0A00-000001000000}" name="Сбережения/инвестиции" totalsRowLabel="Итог" dataDxfId="77" totalsRowDxfId="27"/>
    <tableColumn id="2" xr3:uid="{00000000-0010-0000-0A00-000002000000}" name="Запланированные_x000a_расходы" totalsRowFunction="sum" totalsRowDxfId="26" dataCellStyle="Суммы" totalsRowCellStyle="Суммы"/>
    <tableColumn id="3" xr3:uid="{00000000-0010-0000-0A00-000003000000}" name="Фактические_x000a_расходы" totalsRowFunction="sum" totalsRowDxfId="25" dataCellStyle="Суммы" totalsRowCellStyle="Суммы"/>
    <tableColumn id="4" xr3:uid="{00000000-0010-0000-0A00-000004000000}" name="Разница" totalsRowFunction="sum" totalsRowDxfId="24" dataCellStyle="Суммы" totalsRowCellStyle="Суммы">
      <calculatedColumnFormula>Сбережения[Запланированные
расходы]-Сбережения[Фактические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Подарки" displayName="Подарки" ref="G63:J67" totalsRowCount="1" headerRowDxfId="76" dataDxfId="75" totalsRowDxfId="74">
  <autoFilter ref="G63:J66" xr:uid="{00000000-0009-0000-0100-00000C000000}"/>
  <tableColumns count="4">
    <tableColumn id="1" xr3:uid="{00000000-0010-0000-0B00-000001000000}" name="Подарки и пожертвования" totalsRowLabel="Итог" dataDxfId="73" totalsRowDxfId="23"/>
    <tableColumn id="2" xr3:uid="{00000000-0010-0000-0B00-000002000000}" name="Запланированные_x000a_расходы" totalsRowFunction="sum" totalsRowDxfId="22" dataCellStyle="Суммы" totalsRowCellStyle="Суммы"/>
    <tableColumn id="3" xr3:uid="{00000000-0010-0000-0B00-000003000000}" name="Фактические_x000a_расходы" totalsRowFunction="sum" totalsRowDxfId="21" dataCellStyle="Суммы" totalsRowCellStyle="Суммы"/>
    <tableColumn id="4" xr3:uid="{00000000-0010-0000-0B00-000004000000}" name="Разница" totalsRowFunction="sum" totalsRowDxfId="20" dataCellStyle="Суммы" totalsRowCellStyle="Суммы">
      <calculatedColumnFormula>Подарки[Запланированные
расходы]-Подарки[Фактические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Юридические_расходы" displayName="Юридические_расходы" ref="B55:E60" totalsRowCount="1" headerRowDxfId="72" dataDxfId="71" totalsRowDxfId="70">
  <autoFilter ref="B55:E59" xr:uid="{00000000-0009-0000-0100-00000D000000}"/>
  <tableColumns count="4">
    <tableColumn id="1" xr3:uid="{00000000-0010-0000-0C00-000001000000}" name="Юридические_расходы" totalsRowLabel="Итог" dataDxfId="69" totalsRowDxfId="31"/>
    <tableColumn id="2" xr3:uid="{00000000-0010-0000-0C00-000002000000}" name="Запланированные_x000a_расходы" totalsRowFunction="sum" totalsRowDxfId="30" dataCellStyle="Суммы" totalsRowCellStyle="Суммы"/>
    <tableColumn id="3" xr3:uid="{00000000-0010-0000-0C00-000003000000}" name="Фактические_x000a_расходы" totalsRowFunction="sum" totalsRowDxfId="29" dataCellStyle="Суммы" totalsRowCellStyle="Суммы"/>
    <tableColumn id="4" xr3:uid="{00000000-0010-0000-0C00-000004000000}" name="Разница" totalsRowFunction="sum" totalsRowDxfId="28" dataCellStyle="Суммы" totalsRowCellStyle="Суммы">
      <calculatedColumnFormula>Юридические_расходы[Запланированные
расходы]-Юридические_расходы[Фактические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ЗапланированныеЕжемесячныеДоходы" displayName="ЗапланированныеЕжемесячныеДоходы" ref="G2:H6" totalsRowShown="0" headerRowDxfId="68" tableBorderDxfId="67">
  <autoFilter ref="G2:H6" xr:uid="{00000000-0009-0000-0100-000012000000}">
    <filterColumn colId="0" hiddenButton="1"/>
    <filterColumn colId="1" hiddenButton="1"/>
  </autoFilter>
  <tableColumns count="2">
    <tableColumn id="1" xr3:uid="{00000000-0010-0000-0D00-000001000000}" name="Источник запланированных ежемесячных доходов" dataDxfId="61" dataCellStyle="Текст сводки"/>
    <tableColumn id="2" xr3:uid="{00000000-0010-0000-0D00-000002000000}" name="Количество" dataDxfId="54" dataCellStyle="Правая граница"/>
  </tableColumns>
  <tableStyleInfo name="ActualMonthlyIncome" showFirstColumn="0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источник и сумму запланированных ежемесячных доходов. Итоговый ежемесячный доход рассчитывается автоматически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ФактическиеЕжемесячныеДоходы" displayName="ФактическиеЕжемесячныеДоходы" ref="G8:H12" totalsRowShown="0" headerRowDxfId="66" tableBorderDxfId="65">
  <autoFilter ref="G8:H12" xr:uid="{00000000-0009-0000-0100-000013000000}">
    <filterColumn colId="0" hiddenButton="1"/>
    <filterColumn colId="1" hiddenButton="1"/>
  </autoFilter>
  <tableColumns count="2">
    <tableColumn id="1" xr3:uid="{00000000-0010-0000-0E00-000001000000}" name="Источник фактических ежемесячных доходов" dataDxfId="60" dataCellStyle="Текст сводки"/>
    <tableColumn id="2" xr3:uid="{00000000-0010-0000-0E00-000002000000}" name="Сумма" dataDxfId="53" dataCellStyle="Суммы сводки"/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сточник и сумму фактических ежемесячных доходов. Итоговый ежемесячный доход рассчитывается автоматически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F000000}" name="Остаток" displayName="Остаток" ref="G14:H17" totalsRowShown="0">
  <autoFilter ref="G14:H17" xr:uid="{00000000-0009-0000-0100-000016000000}">
    <filterColumn colId="0" hiddenButton="1"/>
    <filterColumn colId="1" hiddenButton="1"/>
  </autoFilter>
  <tableColumns count="2">
    <tableColumn id="1" xr3:uid="{00000000-0010-0000-0F00-000001000000}" name="Остаток" dataDxfId="64"/>
    <tableColumn id="2" xr3:uid="{00000000-0010-0000-0F00-000002000000}" name="Сумма" dataDxfId="52" dataCellStyle="Суммы сводки"/>
  </tableColumns>
  <tableStyleInfo name="Monthly Family Budget" showFirstColumn="1" showLastColumn="0" showRowStripes="1" showColumnStripes="0"/>
  <extLst>
    <ext xmlns:x14="http://schemas.microsoft.com/office/spreadsheetml/2009/9/main" uri="{504A1905-F514-4f6f-8877-14C23A59335A}">
      <x14:table altTextSummary="В этой таблице автоматически рассчитываются позиции и суммы остатка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Сводка" displayName="Сводка" ref="B2:E3" totalsRowShown="0" headerRowDxfId="63" dataDxfId="55" tableBorderDxfId="62">
  <autoFilter ref="B2:E3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000-000001000000}" name="Сводная таблица" dataDxfId="59" dataCellStyle="Нижняя граница"/>
    <tableColumn id="2" xr3:uid="{00000000-0010-0000-1000-000002000000}" name="Итого_x000a_Запланированные расходы" dataDxfId="58" dataCellStyle="Нижняя граница">
      <calculatedColumnFormula>Жилье[[#Totals],[Запланированные
расходы]]+Транспорт[[#Totals],[Запланированные
расходы]]+Страхование[[#Totals],[Запланированные
расходы]]+Еда[[#Totals],[Запланированные
расходы]]+Дети[[#Totals],[Запланированные
расходы]]+Юридические_расходы[[#Totals],[Запланированные
расходы]]+Сбережения[[#Totals],[Запланированные
расходы]]+Кредиты[[#Totals],[Запланированные
расходы]]+Развлечения[[#Totals],[Запланированные
расходы]]+Налоги[[#Totals],[Запланированные 
расходы]]+УходЗаСобой[[#Totals],[Запланированные
расходы]]+Домашние_животные[[#Totals],[Запланированные
расходы]]+Подарки[[#Totals],[Запланированные
расходы]]</calculatedColumnFormula>
    </tableColumn>
    <tableColumn id="3" xr3:uid="{00000000-0010-0000-1000-000003000000}" name="Итого_x000a_Фактические расходы" dataDxfId="57" dataCellStyle="Нижняя граница">
      <calculatedColumnFormula>Жилье[[#Totals],[Фактические
расходы]]+Транспорт[[#Totals],[Фактические
расходы]]+Страхование[[#Totals],[Фактические
расходы]]+Еда[[#Totals],[Фактические
расходы]]+Дети[[#Totals],[Фактические
расходы]]+Юридические_расходы[[#Totals],[Фактические
расходы]]+Сбережения[[#Totals],[Фактические
расходы]]+Кредиты[[#Totals],[Фактические
расходы]]+Развлечения[[#Totals],[Фактические
расходы]]+Налоги[[#Totals],[Фактические 
расходы]]+УходЗаСобой[[#Totals],[Фактические
расходы]]+Домашние_животные[[#Totals],[Фактические
расходы]]+Подарки[[#Totals],[Фактические
расходы]]</calculatedColumnFormula>
    </tableColumn>
    <tableColumn id="4" xr3:uid="{00000000-0010-0000-1000-000004000000}" name="Итого_x000a_Разница" dataDxfId="56" dataCellStyle="Нижняя граница">
      <calculatedColumnFormula>Жилье[[#Totals],[Разница]]+Транспорт[[#Totals],[Разница]]+Страхование[[#Totals],[Разница]]+Еда[[#Totals],[Разница]]+Дети[[#Totals],[Разница]]+Юридические_расходы[[#Totals],[Разница]]+Сбережения[[#Totals],[Разница]]+Кредиты[[#Totals],[Разница]]+Развлечения[[#Totals],[Разница]]+Налоги[[#Totals],[Разница]]+УходЗаСобой[[#Totals],[Разница]]+Домашние_животные[[#Totals],[Разница]]+Подарки[[#Totals],[Разница]]</calculatedColumnFormula>
    </tableColumn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В таблице сводки автоматически рассчитываются запланированные и фактические расходы, а также общая разница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ранспорт" displayName="Транспорт" ref="B19:E28" totalsRowCount="1" headerRowDxfId="116" dataDxfId="115" totalsRowDxfId="114">
  <autoFilter ref="B19:E27" xr:uid="{00000000-0009-0000-0100-000002000000}"/>
  <tableColumns count="4">
    <tableColumn id="1" xr3:uid="{00000000-0010-0000-0100-000001000000}" name="Транспорт" totalsRowLabel="Итог" dataDxfId="113" totalsRowDxfId="47"/>
    <tableColumn id="2" xr3:uid="{00000000-0010-0000-0100-000002000000}" name="Запланированные_x000a_расходы" totalsRowFunction="sum" totalsRowDxfId="46" dataCellStyle="Суммы" totalsRowCellStyle="Суммы"/>
    <tableColumn id="3" xr3:uid="{00000000-0010-0000-0100-000003000000}" name="Фактические_x000a_расходы" totalsRowFunction="sum" totalsRowDxfId="45" dataCellStyle="Суммы" totalsRowCellStyle="Суммы"/>
    <tableColumn id="4" xr3:uid="{00000000-0010-0000-0100-000004000000}" name="Разница" totalsRowFunction="sum" totalsRowDxfId="44" dataCellStyle="Суммы" totalsRowCellStyle="Суммы">
      <calculatedColumnFormula>Транспорт[Запланированные
расходы]-Транспорт[Фактические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Страхование" displayName="Страхование" ref="B30:E35" totalsRowCount="1" headerRowDxfId="112" dataDxfId="111" totalsRowDxfId="110">
  <autoFilter ref="B30:E34" xr:uid="{00000000-0009-0000-0100-000003000000}"/>
  <tableColumns count="4">
    <tableColumn id="1" xr3:uid="{00000000-0010-0000-0200-000001000000}" name="Страхование" totalsRowLabel="Итог" dataDxfId="109" totalsRowDxfId="43"/>
    <tableColumn id="2" xr3:uid="{00000000-0010-0000-0200-000002000000}" name="Запланированные_x000a_расходы" totalsRowFunction="sum" totalsRowDxfId="42" dataCellStyle="Суммы" totalsRowCellStyle="Суммы"/>
    <tableColumn id="3" xr3:uid="{00000000-0010-0000-0200-000003000000}" name="Фактические_x000a_расходы" totalsRowFunction="sum" totalsRowDxfId="41" dataCellStyle="Суммы" totalsRowCellStyle="Суммы"/>
    <tableColumn id="4" xr3:uid="{00000000-0010-0000-0200-000004000000}" name="Разница" totalsRowFunction="sum" totalsRowDxfId="40" dataCellStyle="Суммы" totalsRowCellStyle="Суммы">
      <calculatedColumnFormula>Страхование[Запланированные
расходы]-Страхование[Фактические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Еда" displayName="Еда" ref="B37:E41" totalsRowCount="1" headerRowDxfId="108" dataDxfId="107" totalsRowDxfId="106">
  <autoFilter ref="B37:E40" xr:uid="{00000000-0009-0000-0100-000004000000}"/>
  <tableColumns count="4">
    <tableColumn id="1" xr3:uid="{00000000-0010-0000-0300-000001000000}" name="Еда" totalsRowLabel="Итог" dataDxfId="105" totalsRowDxfId="39"/>
    <tableColumn id="2" xr3:uid="{00000000-0010-0000-0300-000002000000}" name="Запланированные_x000a_расходы" totalsRowFunction="sum" totalsRowDxfId="38" dataCellStyle="Суммы" totalsRowCellStyle="Суммы"/>
    <tableColumn id="3" xr3:uid="{00000000-0010-0000-0300-000003000000}" name="Фактические_x000a_расходы" totalsRowFunction="sum" totalsRowDxfId="37" dataCellStyle="Суммы" totalsRowCellStyle="Суммы"/>
    <tableColumn id="4" xr3:uid="{00000000-0010-0000-0300-000004000000}" name="Разница" totalsRowFunction="sum" totalsRowDxfId="36" dataCellStyle="Суммы" totalsRowCellStyle="Суммы">
      <calculatedColumnFormula>Еда[Запланированные
расходы]-Еда[Фактические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Дети" displayName="Дети" ref="B43:E53" totalsRowCount="1" headerRowDxfId="104" dataDxfId="103" totalsRowDxfId="102">
  <autoFilter ref="B43:E52" xr:uid="{00000000-0009-0000-0100-000005000000}"/>
  <tableColumns count="4">
    <tableColumn id="1" xr3:uid="{00000000-0010-0000-0400-000001000000}" name="Дети" totalsRowLabel="Итог" dataDxfId="101" totalsRowDxfId="35"/>
    <tableColumn id="2" xr3:uid="{00000000-0010-0000-0400-000002000000}" name="Запланированные_x000a_расходы" totalsRowFunction="sum" totalsRowDxfId="34" dataCellStyle="Суммы" totalsRowCellStyle="Суммы"/>
    <tableColumn id="3" xr3:uid="{00000000-0010-0000-0400-000003000000}" name="Фактические_x000a_расходы" totalsRowFunction="sum" totalsRowDxfId="33" dataCellStyle="Суммы" totalsRowCellStyle="Суммы"/>
    <tableColumn id="4" xr3:uid="{00000000-0010-0000-0400-000004000000}" name="Разница" totalsRowFunction="sum" totalsRowDxfId="32" dataCellStyle="Суммы" totalsRowCellStyle="Суммы">
      <calculatedColumnFormula>Дети[Запланированные
расходы]-Дети[Фактические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Домашние_животные" displayName="Домашние_животные" ref="G55:J61" totalsRowCount="1" headerRowDxfId="100" dataDxfId="99" totalsRowDxfId="98">
  <autoFilter ref="G55:J60" xr:uid="{00000000-0009-0000-0100-000006000000}"/>
  <tableColumns count="4">
    <tableColumn id="1" xr3:uid="{00000000-0010-0000-0500-000001000000}" name="Домашние_животные" totalsRowLabel="Итог" dataDxfId="97" totalsRowDxfId="19"/>
    <tableColumn id="2" xr3:uid="{00000000-0010-0000-0500-000002000000}" name="Запланированные_x000a_расходы" totalsRowFunction="sum" totalsRowDxfId="18" dataCellStyle="Суммы" totalsRowCellStyle="Суммы"/>
    <tableColumn id="3" xr3:uid="{00000000-0010-0000-0500-000003000000}" name="Фактические_x000a_расходы" totalsRowFunction="sum" totalsRowDxfId="17" dataCellStyle="Суммы" totalsRowCellStyle="Суммы"/>
    <tableColumn id="4" xr3:uid="{00000000-0010-0000-0500-000004000000}" name="Разница" totalsRowFunction="sum" totalsRowDxfId="16" dataCellStyle="Суммы" totalsRowCellStyle="Суммы">
      <calculatedColumnFormula>Домашние_животные[Запланированные
расходы]-Домашние_животные[Фактические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УходЗаСобой" displayName="УходЗаСобой" ref="G45:J53" totalsRowCount="1" headerRowDxfId="96" dataDxfId="95" totalsRowDxfId="94">
  <autoFilter ref="G45:J52" xr:uid="{00000000-0009-0000-0100-000007000000}"/>
  <tableColumns count="4">
    <tableColumn id="1" xr3:uid="{00000000-0010-0000-0600-000001000000}" name="Предметы личной гигиены" totalsRowLabel="Итог" dataDxfId="93" totalsRowDxfId="15"/>
    <tableColumn id="2" xr3:uid="{00000000-0010-0000-0600-000002000000}" name="Запланированные_x000a_расходы" totalsRowFunction="sum" totalsRowDxfId="14" dataCellStyle="Суммы" totalsRowCellStyle="Суммы"/>
    <tableColumn id="3" xr3:uid="{00000000-0010-0000-0600-000003000000}" name="Фактические_x000a_расходы" totalsRowFunction="sum" totalsRowDxfId="13" dataCellStyle="Суммы" totalsRowCellStyle="Суммы"/>
    <tableColumn id="4" xr3:uid="{00000000-0010-0000-0600-000004000000}" name="Разница" totalsRowFunction="sum" totalsRowDxfId="12" dataCellStyle="Суммы" totalsRowCellStyle="Суммы">
      <calculatedColumnFormula>УходЗаСобой[Запланированные
расходы]-УходЗаСобой[Фактические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Развлечения" displayName="Развлечения" ref="G28:J36" totalsRowCount="1" headerRowDxfId="92" dataDxfId="91" totalsRowDxfId="90">
  <autoFilter ref="G28:J35" xr:uid="{00000000-0009-0000-0100-000008000000}"/>
  <tableColumns count="4">
    <tableColumn id="1" xr3:uid="{00000000-0010-0000-0700-000001000000}" name="Развлечения" totalsRowLabel="Итог" dataDxfId="89" totalsRowDxfId="7"/>
    <tableColumn id="2" xr3:uid="{00000000-0010-0000-0700-000002000000}" name="Запланированные_x000a_расходы" totalsRowFunction="sum" totalsRowDxfId="6" dataCellStyle="Суммы" totalsRowCellStyle="Суммы"/>
    <tableColumn id="3" xr3:uid="{00000000-0010-0000-0700-000003000000}" name="Фактические_x000a_расходы" totalsRowFunction="sum" totalsRowDxfId="5" dataCellStyle="Суммы" totalsRowCellStyle="Суммы"/>
    <tableColumn id="4" xr3:uid="{00000000-0010-0000-0700-000004000000}" name="Разница" totalsRowFunction="sum" totalsRowDxfId="4" dataCellStyle="Суммы" totalsRowCellStyle="Суммы">
      <calculatedColumnFormula>Развлечения[Запланированные
расходы]-Развлечения[Фактические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Кредиты" displayName="Кредиты" ref="G19:J26" totalsRowCount="1" headerRowDxfId="88" dataDxfId="87" totalsRowDxfId="86">
  <autoFilter ref="G19:J25" xr:uid="{00000000-0009-0000-0100-000009000000}"/>
  <tableColumns count="4">
    <tableColumn id="1" xr3:uid="{00000000-0010-0000-0800-000001000000}" name="Кредиты" totalsRowLabel="Итог" dataDxfId="85" totalsRowDxfId="3"/>
    <tableColumn id="2" xr3:uid="{00000000-0010-0000-0800-000002000000}" name="Запланированные_x000a_расходы" totalsRowFunction="sum" totalsRowDxfId="2" dataCellStyle="Суммы" totalsRowCellStyle="Суммы"/>
    <tableColumn id="3" xr3:uid="{00000000-0010-0000-0800-000003000000}" name="Фактические_x000a_расходы" totalsRowFunction="sum" totalsRowDxfId="1" dataCellStyle="Суммы" totalsRowCellStyle="Суммы"/>
    <tableColumn id="4" xr3:uid="{00000000-0010-0000-0800-000004000000}" name="Разница" totalsRowFunction="sum" totalsRowDxfId="0" dataCellStyle="Суммы" totalsRowCellStyle="Суммы">
      <calculatedColumnFormula>Кредиты[Запланированные
расходы]-Кредиты[Фактические
расходы]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редставлен пример категории расходов и соответствующие примеры расходов. Введите запланированные и фактические расходы. Разница рассчитывается автоматически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J68"/>
  <sheetViews>
    <sheetView showGridLines="0" tabSelected="1" zoomScaleNormal="100" workbookViewId="0"/>
  </sheetViews>
  <sheetFormatPr defaultRowHeight="33" customHeight="1" x14ac:dyDescent="0.3"/>
  <cols>
    <col min="1" max="1" width="2.625" customWidth="1"/>
    <col min="2" max="2" width="27" customWidth="1"/>
    <col min="3" max="3" width="26.625" customWidth="1"/>
    <col min="4" max="4" width="21.625" customWidth="1"/>
    <col min="5" max="5" width="22" customWidth="1"/>
    <col min="6" max="6" width="3.875" customWidth="1"/>
    <col min="7" max="7" width="32.25" customWidth="1"/>
    <col min="8" max="8" width="20" customWidth="1"/>
    <col min="9" max="9" width="18.625" style="26" customWidth="1"/>
    <col min="10" max="10" width="22" customWidth="1"/>
    <col min="11" max="11" width="2.625" customWidth="1"/>
  </cols>
  <sheetData>
    <row r="1" spans="2:10" s="10" customFormat="1" ht="39.950000000000003" customHeight="1" x14ac:dyDescent="0.3">
      <c r="B1" s="29" t="s">
        <v>0</v>
      </c>
      <c r="C1" s="29"/>
      <c r="D1" s="29"/>
      <c r="E1" s="29"/>
      <c r="F1" s="29"/>
      <c r="G1" s="29"/>
      <c r="H1" s="29"/>
      <c r="I1" s="24"/>
      <c r="J1" s="9"/>
    </row>
    <row r="2" spans="2:10" ht="33" customHeight="1" x14ac:dyDescent="0.3">
      <c r="B2" s="38" t="s">
        <v>1</v>
      </c>
      <c r="C2" s="37" t="s">
        <v>45</v>
      </c>
      <c r="D2" s="37" t="s">
        <v>47</v>
      </c>
      <c r="E2" s="37" t="s">
        <v>49</v>
      </c>
      <c r="F2" s="12"/>
      <c r="G2" s="30" t="s">
        <v>51</v>
      </c>
      <c r="H2" s="16" t="s">
        <v>87</v>
      </c>
      <c r="I2" s="39"/>
      <c r="J2" s="5"/>
    </row>
    <row r="3" spans="2:10" ht="33" customHeight="1" x14ac:dyDescent="0.3">
      <c r="B3" s="44"/>
      <c r="C3" s="45">
        <f>Жилье[[#Totals],[Запланированные
расходы]]+Транспорт[[#Totals],[Запланированные
расходы]]+Страхование[[#Totals],[Запланированные
расходы]]+Еда[[#Totals],[Запланированные
расходы]]+Дети[[#Totals],[Запланированные
расходы]]+Юридические_расходы[[#Totals],[Запланированные
расходы]]+Сбережения[[#Totals],[Запланированные
расходы]]+Кредиты[[#Totals],[Запланированные
расходы]]+Развлечения[[#Totals],[Запланированные
расходы]]+Налоги[[#Totals],[Запланированные 
расходы]]+УходЗаСобой[[#Totals],[Запланированные
расходы]]+Домашние_животные[[#Totals],[Запланированные
расходы]]+Подарки[[#Totals],[Запланированные
расходы]]</f>
        <v>1203</v>
      </c>
      <c r="D3" s="46">
        <f>Жилье[[#Totals],[Фактические
расходы]]+Транспорт[[#Totals],[Фактические
расходы]]+Страхование[[#Totals],[Фактические
расходы]]+Еда[[#Totals],[Фактические
расходы]]+Дети[[#Totals],[Фактические
расходы]]+Юридические_расходы[[#Totals],[Фактические
расходы]]+Сбережения[[#Totals],[Фактические
расходы]]+Кредиты[[#Totals],[Фактические
расходы]]+Развлечения[[#Totals],[Фактические
расходы]]+Налоги[[#Totals],[Фактические 
расходы]]+УходЗаСобой[[#Totals],[Фактические
расходы]]+Домашние_животные[[#Totals],[Фактические
расходы]]+Подарки[[#Totals],[Фактические
расходы]]</f>
        <v>1317</v>
      </c>
      <c r="E3" s="46">
        <f>Жилье[[#Totals],[Разница]]+Транспорт[[#Totals],[Разница]]+Страхование[[#Totals],[Разница]]+Еда[[#Totals],[Разница]]+Дети[[#Totals],[Разница]]+Юридические_расходы[[#Totals],[Разница]]+Сбережения[[#Totals],[Разница]]+Кредиты[[#Totals],[Разница]]+Развлечения[[#Totals],[Разница]]+Налоги[[#Totals],[Разница]]+УходЗаСобой[[#Totals],[Разница]]+Домашние_животные[[#Totals],[Разница]]+Подарки[[#Totals],[Разница]]</f>
        <v>-114</v>
      </c>
      <c r="F3" s="5"/>
      <c r="G3" s="42" t="s">
        <v>52</v>
      </c>
      <c r="H3" s="47">
        <v>4000</v>
      </c>
      <c r="I3" s="39"/>
      <c r="J3" s="5"/>
    </row>
    <row r="4" spans="2:10" ht="33" customHeight="1" x14ac:dyDescent="0.3">
      <c r="B4" s="36"/>
      <c r="C4" s="36"/>
      <c r="D4" s="36"/>
      <c r="E4" s="36"/>
      <c r="F4" s="11"/>
      <c r="G4" s="42" t="s">
        <v>53</v>
      </c>
      <c r="H4" s="47">
        <v>1200</v>
      </c>
      <c r="I4" s="40"/>
      <c r="J4" s="2"/>
    </row>
    <row r="5" spans="2:10" ht="33" customHeight="1" x14ac:dyDescent="0.3">
      <c r="B5" s="15" t="s">
        <v>2</v>
      </c>
      <c r="C5" s="17" t="s">
        <v>46</v>
      </c>
      <c r="D5" s="17" t="s">
        <v>48</v>
      </c>
      <c r="E5" s="17" t="s">
        <v>50</v>
      </c>
      <c r="F5" s="11"/>
      <c r="G5" s="42" t="s">
        <v>54</v>
      </c>
      <c r="H5" s="47">
        <v>300</v>
      </c>
      <c r="I5" s="40"/>
      <c r="J5" s="2"/>
    </row>
    <row r="6" spans="2:10" ht="33" customHeight="1" x14ac:dyDescent="0.3">
      <c r="B6" s="13" t="s">
        <v>3</v>
      </c>
      <c r="C6" s="21">
        <v>1000</v>
      </c>
      <c r="D6" s="21">
        <v>1000</v>
      </c>
      <c r="E6" s="53">
        <f>Жилье[Запланированные
расходы]-Жилье[Фактические
расходы]</f>
        <v>0</v>
      </c>
      <c r="F6" s="11"/>
      <c r="G6" s="43" t="s">
        <v>55</v>
      </c>
      <c r="H6" s="48">
        <f>SUM(H3:H5)</f>
        <v>5500</v>
      </c>
      <c r="I6" s="40"/>
      <c r="J6" s="2"/>
    </row>
    <row r="7" spans="2:10" ht="33" customHeight="1" x14ac:dyDescent="0.3">
      <c r="B7" s="13" t="s">
        <v>4</v>
      </c>
      <c r="C7" s="21">
        <v>0</v>
      </c>
      <c r="D7" s="21">
        <v>0</v>
      </c>
      <c r="E7" s="53">
        <f>Жилье[Запланированные
расходы]-Жилье[Фактические
расходы]</f>
        <v>0</v>
      </c>
      <c r="F7" s="2"/>
      <c r="I7" s="25"/>
      <c r="J7" s="4"/>
    </row>
    <row r="8" spans="2:10" ht="33" customHeight="1" x14ac:dyDescent="0.3">
      <c r="B8" s="13" t="s">
        <v>5</v>
      </c>
      <c r="C8" s="21">
        <v>62</v>
      </c>
      <c r="D8" s="21">
        <v>100</v>
      </c>
      <c r="E8" s="53">
        <f>Жилье[Запланированные
расходы]-Жилье[Фактические
расходы]</f>
        <v>-38</v>
      </c>
      <c r="F8" s="2"/>
      <c r="G8" s="16" t="s">
        <v>56</v>
      </c>
      <c r="H8" s="16" t="s">
        <v>88</v>
      </c>
      <c r="I8" s="40"/>
      <c r="J8" s="2"/>
    </row>
    <row r="9" spans="2:10" ht="33" customHeight="1" x14ac:dyDescent="0.3">
      <c r="B9" s="13" t="s">
        <v>6</v>
      </c>
      <c r="C9" s="21">
        <v>44</v>
      </c>
      <c r="D9" s="21">
        <v>125</v>
      </c>
      <c r="E9" s="53">
        <f>Жилье[Запланированные
расходы]-Жилье[Фактические
расходы]</f>
        <v>-81</v>
      </c>
      <c r="F9" s="11"/>
      <c r="G9" s="42" t="s">
        <v>52</v>
      </c>
      <c r="H9" s="49">
        <v>4000</v>
      </c>
      <c r="I9" s="40"/>
      <c r="J9" s="2"/>
    </row>
    <row r="10" spans="2:10" ht="33" customHeight="1" x14ac:dyDescent="0.3">
      <c r="B10" s="13" t="s">
        <v>7</v>
      </c>
      <c r="C10" s="21">
        <v>22</v>
      </c>
      <c r="D10" s="21">
        <v>35</v>
      </c>
      <c r="E10" s="53">
        <f>Жилье[Запланированные
расходы]-Жилье[Фактические
расходы]</f>
        <v>-13</v>
      </c>
      <c r="F10" s="11"/>
      <c r="G10" s="42" t="s">
        <v>53</v>
      </c>
      <c r="H10" s="49">
        <v>1200</v>
      </c>
      <c r="I10" s="40"/>
      <c r="J10" s="2"/>
    </row>
    <row r="11" spans="2:10" ht="33" customHeight="1" x14ac:dyDescent="0.3">
      <c r="B11" s="13" t="s">
        <v>8</v>
      </c>
      <c r="C11" s="21">
        <v>8</v>
      </c>
      <c r="D11" s="21">
        <v>8</v>
      </c>
      <c r="E11" s="53">
        <f>Жилье[Запланированные
расходы]-Жилье[Фактические
расходы]</f>
        <v>0</v>
      </c>
      <c r="F11" s="11"/>
      <c r="G11" s="42" t="s">
        <v>54</v>
      </c>
      <c r="H11" s="49">
        <v>300</v>
      </c>
      <c r="I11" s="40"/>
      <c r="J11" s="2"/>
    </row>
    <row r="12" spans="2:10" ht="33" customHeight="1" x14ac:dyDescent="0.3">
      <c r="B12" s="13" t="s">
        <v>9</v>
      </c>
      <c r="C12" s="21">
        <v>34</v>
      </c>
      <c r="D12" s="21">
        <v>39</v>
      </c>
      <c r="E12" s="53">
        <f>Жилье[Запланированные
расходы]-Жилье[Фактические
расходы]</f>
        <v>-5</v>
      </c>
      <c r="F12" s="11"/>
      <c r="G12" s="43" t="s">
        <v>55</v>
      </c>
      <c r="H12" s="48">
        <f>SUM(H9:H11)</f>
        <v>5500</v>
      </c>
      <c r="I12" s="40"/>
      <c r="J12" s="2"/>
    </row>
    <row r="13" spans="2:10" ht="33" customHeight="1" x14ac:dyDescent="0.3">
      <c r="B13" s="13" t="s">
        <v>10</v>
      </c>
      <c r="C13" s="21">
        <v>10</v>
      </c>
      <c r="D13" s="21">
        <v>10</v>
      </c>
      <c r="E13" s="53">
        <f>Жилье[Запланированные
расходы]-Жилье[Фактические
расходы]</f>
        <v>0</v>
      </c>
      <c r="F13" s="2"/>
      <c r="G13" s="10"/>
      <c r="H13" s="10"/>
      <c r="I13"/>
      <c r="J13" s="2"/>
    </row>
    <row r="14" spans="2:10" ht="33" customHeight="1" thickBot="1" x14ac:dyDescent="0.35">
      <c r="B14" s="13" t="s">
        <v>11</v>
      </c>
      <c r="C14" s="21">
        <v>23</v>
      </c>
      <c r="D14" s="21">
        <v>0</v>
      </c>
      <c r="E14" s="53">
        <f>Жилье[Запланированные
расходы]-Жилье[Фактические
расходы]</f>
        <v>23</v>
      </c>
      <c r="F14" s="2"/>
      <c r="G14" s="32" t="s">
        <v>57</v>
      </c>
      <c r="H14" s="35" t="s">
        <v>88</v>
      </c>
      <c r="I14" s="22"/>
      <c r="J14" s="2"/>
    </row>
    <row r="15" spans="2:10" ht="33" customHeight="1" x14ac:dyDescent="0.3">
      <c r="B15" s="13" t="s">
        <v>12</v>
      </c>
      <c r="C15" s="21">
        <v>0</v>
      </c>
      <c r="D15" s="21">
        <v>0</v>
      </c>
      <c r="E15" s="53">
        <f>Жилье[Запланированные
расходы]-Жилье[Фактические
расходы]</f>
        <v>0</v>
      </c>
      <c r="F15" s="2"/>
      <c r="G15" s="33" t="s">
        <v>58</v>
      </c>
      <c r="H15" s="50">
        <f>SUM(H6-'Семейный бюджет на месяц'!$C$3:$C$3)</f>
        <v>4297</v>
      </c>
      <c r="I15" s="41"/>
      <c r="J15" s="2"/>
    </row>
    <row r="16" spans="2:10" ht="33" customHeight="1" x14ac:dyDescent="0.3">
      <c r="B16" s="13" t="s">
        <v>13</v>
      </c>
      <c r="C16" s="21">
        <v>0</v>
      </c>
      <c r="D16" s="21">
        <v>0</v>
      </c>
      <c r="E16" s="53">
        <f>Жилье[Запланированные
расходы]-Жилье[Фактические
расходы]</f>
        <v>0</v>
      </c>
      <c r="F16" s="2"/>
      <c r="G16" s="31" t="s">
        <v>59</v>
      </c>
      <c r="H16" s="51">
        <f>SUM(H12-D3)</f>
        <v>4183</v>
      </c>
      <c r="I16" s="41"/>
      <c r="J16" s="2"/>
    </row>
    <row r="17" spans="2:10" ht="33" customHeight="1" x14ac:dyDescent="0.3">
      <c r="B17" s="14" t="s">
        <v>91</v>
      </c>
      <c r="C17" s="21">
        <f>SUBTOTAL(109,Жилье[Запланированные
расходы])</f>
        <v>1203</v>
      </c>
      <c r="D17" s="21">
        <f>SUBTOTAL(109,Жилье[Фактические
расходы])</f>
        <v>1317</v>
      </c>
      <c r="E17" s="21">
        <f>SUBTOTAL(109,Жилье[Разница])</f>
        <v>-114</v>
      </c>
      <c r="F17" s="2"/>
      <c r="G17" s="31" t="s">
        <v>50</v>
      </c>
      <c r="H17" s="52">
        <f>SUM(H16-H15)</f>
        <v>-114</v>
      </c>
      <c r="I17" s="41"/>
      <c r="J17" s="2"/>
    </row>
    <row r="18" spans="2:10" ht="33" customHeight="1" x14ac:dyDescent="0.3">
      <c r="B18" s="10"/>
      <c r="C18" s="10"/>
      <c r="D18" s="10"/>
      <c r="E18" s="10"/>
      <c r="F18" s="2"/>
      <c r="G18" s="10"/>
      <c r="H18" s="10"/>
    </row>
    <row r="19" spans="2:10" ht="33" customHeight="1" x14ac:dyDescent="0.3">
      <c r="B19" s="19" t="s">
        <v>14</v>
      </c>
      <c r="C19" s="17" t="s">
        <v>46</v>
      </c>
      <c r="D19" s="17" t="s">
        <v>48</v>
      </c>
      <c r="E19" s="17" t="s">
        <v>50</v>
      </c>
      <c r="F19" s="2"/>
      <c r="G19" s="20" t="s">
        <v>60</v>
      </c>
      <c r="H19" s="17" t="s">
        <v>46</v>
      </c>
      <c r="I19" s="27" t="s">
        <v>48</v>
      </c>
      <c r="J19" s="17" t="s">
        <v>50</v>
      </c>
    </row>
    <row r="20" spans="2:10" ht="33" customHeight="1" x14ac:dyDescent="0.3">
      <c r="B20" s="2" t="s">
        <v>15</v>
      </c>
      <c r="C20" s="22"/>
      <c r="D20" s="22"/>
      <c r="E20" s="22">
        <f>Транспорт[Запланированные
расходы]-Транспорт[Фактические
расходы]</f>
        <v>0</v>
      </c>
      <c r="F20" s="2"/>
      <c r="G20" s="1" t="s">
        <v>61</v>
      </c>
      <c r="H20" s="23"/>
      <c r="I20" s="23"/>
      <c r="J20" s="23">
        <f>Кредиты[Запланированные
расходы]-Кредиты[Фактические
расходы]</f>
        <v>0</v>
      </c>
    </row>
    <row r="21" spans="2:10" ht="33" customHeight="1" x14ac:dyDescent="0.3">
      <c r="B21" s="2" t="s">
        <v>16</v>
      </c>
      <c r="C21" s="22"/>
      <c r="D21" s="22"/>
      <c r="E21" s="22">
        <f>Транспорт[Запланированные
расходы]-Транспорт[Фактические
расходы]</f>
        <v>0</v>
      </c>
      <c r="F21" s="2"/>
      <c r="G21" s="1" t="s">
        <v>62</v>
      </c>
      <c r="H21" s="23"/>
      <c r="I21" s="23"/>
      <c r="J21" s="23">
        <f>Кредиты[Запланированные
расходы]-Кредиты[Фактические
расходы]</f>
        <v>0</v>
      </c>
    </row>
    <row r="22" spans="2:10" ht="33" customHeight="1" x14ac:dyDescent="0.3">
      <c r="B22" s="2" t="s">
        <v>17</v>
      </c>
      <c r="C22" s="22"/>
      <c r="D22" s="22"/>
      <c r="E22" s="22">
        <f>Транспорт[Запланированные
расходы]-Транспорт[Фактические
расходы]</f>
        <v>0</v>
      </c>
      <c r="F22" s="2"/>
      <c r="G22" s="1" t="s">
        <v>63</v>
      </c>
      <c r="H22" s="23"/>
      <c r="I22" s="23"/>
      <c r="J22" s="23">
        <f>Кредиты[Запланированные
расходы]-Кредиты[Фактические
расходы]</f>
        <v>0</v>
      </c>
    </row>
    <row r="23" spans="2:10" ht="33" customHeight="1" x14ac:dyDescent="0.3">
      <c r="B23" s="2" t="s">
        <v>18</v>
      </c>
      <c r="C23" s="22"/>
      <c r="D23" s="22"/>
      <c r="E23" s="22">
        <f>Транспорт[Запланированные
расходы]-Транспорт[Фактические
расходы]</f>
        <v>0</v>
      </c>
      <c r="F23" s="2"/>
      <c r="G23" s="1" t="s">
        <v>63</v>
      </c>
      <c r="H23" s="23"/>
      <c r="I23" s="23"/>
      <c r="J23" s="23">
        <f>Кредиты[Запланированные
расходы]-Кредиты[Фактические
расходы]</f>
        <v>0</v>
      </c>
    </row>
    <row r="24" spans="2:10" ht="33" customHeight="1" x14ac:dyDescent="0.3">
      <c r="B24" s="2" t="s">
        <v>19</v>
      </c>
      <c r="C24" s="22"/>
      <c r="D24" s="22"/>
      <c r="E24" s="22">
        <f>Транспорт[Запланированные
расходы]-Транспорт[Фактические
расходы]</f>
        <v>0</v>
      </c>
      <c r="F24" s="2"/>
      <c r="G24" s="1" t="s">
        <v>63</v>
      </c>
      <c r="H24" s="23"/>
      <c r="I24" s="23"/>
      <c r="J24" s="23">
        <f>Кредиты[Запланированные
расходы]-Кредиты[Фактические
расходы]</f>
        <v>0</v>
      </c>
    </row>
    <row r="25" spans="2:10" ht="33" customHeight="1" x14ac:dyDescent="0.3">
      <c r="B25" s="2" t="s">
        <v>20</v>
      </c>
      <c r="C25" s="22"/>
      <c r="D25" s="22"/>
      <c r="E25" s="22">
        <f>Транспорт[Запланированные
расходы]-Транспорт[Фактические
расходы]</f>
        <v>0</v>
      </c>
      <c r="F25" s="2"/>
      <c r="G25" s="1" t="s">
        <v>13</v>
      </c>
      <c r="H25" s="23"/>
      <c r="I25" s="23"/>
      <c r="J25" s="23">
        <f>Кредиты[Запланированные
расходы]-Кредиты[Фактические
расходы]</f>
        <v>0</v>
      </c>
    </row>
    <row r="26" spans="2:10" ht="33" customHeight="1" x14ac:dyDescent="0.3">
      <c r="B26" s="2" t="s">
        <v>21</v>
      </c>
      <c r="C26" s="22"/>
      <c r="D26" s="22"/>
      <c r="E26" s="22">
        <f>Транспорт[Запланированные
расходы]-Транспорт[Фактические
расходы]</f>
        <v>0</v>
      </c>
      <c r="F26" s="2"/>
      <c r="G26" s="7" t="s">
        <v>91</v>
      </c>
      <c r="H26" s="25">
        <f>SUBTOTAL(109,Кредиты[Запланированные
расходы])</f>
        <v>0</v>
      </c>
      <c r="I26" s="25">
        <f>SUBTOTAL(109,Кредиты[Фактические
расходы])</f>
        <v>0</v>
      </c>
      <c r="J26" s="25">
        <f>SUBTOTAL(109,Кредиты[Разница])</f>
        <v>0</v>
      </c>
    </row>
    <row r="27" spans="2:10" ht="33" customHeight="1" x14ac:dyDescent="0.3">
      <c r="B27" s="2" t="s">
        <v>13</v>
      </c>
      <c r="C27" s="22"/>
      <c r="D27" s="22"/>
      <c r="E27" s="22">
        <f>Транспорт[Запланированные
расходы]-Транспорт[Фактические
расходы]</f>
        <v>0</v>
      </c>
      <c r="F27" s="2"/>
      <c r="G27" s="10"/>
      <c r="H27" s="10"/>
      <c r="I27" s="10"/>
      <c r="J27" s="10"/>
    </row>
    <row r="28" spans="2:10" ht="33" customHeight="1" x14ac:dyDescent="0.3">
      <c r="B28" s="8" t="s">
        <v>91</v>
      </c>
      <c r="C28" s="28">
        <f>SUBTOTAL(109,Транспорт[Запланированные
расходы])</f>
        <v>0</v>
      </c>
      <c r="D28" s="28">
        <f>SUBTOTAL(109,Транспорт[Фактические
расходы])</f>
        <v>0</v>
      </c>
      <c r="E28" s="28">
        <f>SUBTOTAL(109,Транспорт[Разница])</f>
        <v>0</v>
      </c>
      <c r="F28" s="2"/>
      <c r="G28" s="34" t="s">
        <v>64</v>
      </c>
      <c r="H28" s="17" t="s">
        <v>46</v>
      </c>
      <c r="I28" s="27" t="s">
        <v>48</v>
      </c>
      <c r="J28" s="17" t="s">
        <v>50</v>
      </c>
    </row>
    <row r="29" spans="2:10" ht="33" customHeight="1" x14ac:dyDescent="0.3">
      <c r="B29" s="10"/>
      <c r="C29" s="10"/>
      <c r="D29" s="10"/>
      <c r="E29" s="10"/>
      <c r="F29" s="2"/>
      <c r="G29" s="2" t="s">
        <v>65</v>
      </c>
      <c r="H29" s="22"/>
      <c r="I29" s="22"/>
      <c r="J29" s="22">
        <f>Развлечения[Запланированные
расходы]-Развлечения[Фактические
расходы]</f>
        <v>0</v>
      </c>
    </row>
    <row r="30" spans="2:10" ht="33" customHeight="1" x14ac:dyDescent="0.3">
      <c r="B30" s="18" t="s">
        <v>18</v>
      </c>
      <c r="C30" s="17" t="s">
        <v>46</v>
      </c>
      <c r="D30" s="17" t="s">
        <v>48</v>
      </c>
      <c r="E30" s="17" t="s">
        <v>50</v>
      </c>
      <c r="F30" s="2"/>
      <c r="G30" s="2" t="s">
        <v>66</v>
      </c>
      <c r="H30" s="22"/>
      <c r="I30" s="22"/>
      <c r="J30" s="22">
        <f>Развлечения[Запланированные
расходы]-Развлечения[Фактические
расходы]</f>
        <v>0</v>
      </c>
    </row>
    <row r="31" spans="2:10" ht="33" customHeight="1" x14ac:dyDescent="0.3">
      <c r="B31" s="2" t="s">
        <v>22</v>
      </c>
      <c r="C31" s="22"/>
      <c r="D31" s="22"/>
      <c r="E31" s="22">
        <f>Страхование[Запланированные
расходы]-Страхование[Фактические
расходы]</f>
        <v>0</v>
      </c>
      <c r="F31" s="2"/>
      <c r="G31" s="2" t="s">
        <v>67</v>
      </c>
      <c r="H31" s="22"/>
      <c r="I31" s="22"/>
      <c r="J31" s="22">
        <f>Развлечения[Запланированные
расходы]-Развлечения[Фактические
расходы]</f>
        <v>0</v>
      </c>
    </row>
    <row r="32" spans="2:10" ht="33" customHeight="1" x14ac:dyDescent="0.3">
      <c r="B32" s="2" t="s">
        <v>23</v>
      </c>
      <c r="C32" s="22"/>
      <c r="D32" s="22"/>
      <c r="E32" s="22">
        <f>Страхование[Запланированные
расходы]-Страхование[Фактические
расходы]</f>
        <v>0</v>
      </c>
      <c r="F32" s="2"/>
      <c r="G32" s="2" t="s">
        <v>68</v>
      </c>
      <c r="H32" s="22"/>
      <c r="I32" s="22"/>
      <c r="J32" s="22">
        <f>Развлечения[Запланированные
расходы]-Развлечения[Фактические
расходы]</f>
        <v>0</v>
      </c>
    </row>
    <row r="33" spans="2:10" ht="33" customHeight="1" x14ac:dyDescent="0.3">
      <c r="B33" s="2" t="s">
        <v>24</v>
      </c>
      <c r="C33" s="22"/>
      <c r="D33" s="22"/>
      <c r="E33" s="22">
        <f>Страхование[Запланированные
расходы]-Страхование[Фактические
расходы]</f>
        <v>0</v>
      </c>
      <c r="F33" s="2"/>
      <c r="G33" s="2" t="s">
        <v>69</v>
      </c>
      <c r="H33" s="22"/>
      <c r="I33" s="22"/>
      <c r="J33" s="22">
        <f>Развлечения[Запланированные
расходы]-Развлечения[Фактические
расходы]</f>
        <v>0</v>
      </c>
    </row>
    <row r="34" spans="2:10" ht="33" customHeight="1" x14ac:dyDescent="0.3">
      <c r="B34" s="2" t="s">
        <v>13</v>
      </c>
      <c r="C34" s="22"/>
      <c r="D34" s="22"/>
      <c r="E34" s="22">
        <f>Страхование[Запланированные
расходы]-Страхование[Фактические
расходы]</f>
        <v>0</v>
      </c>
      <c r="F34" s="2"/>
      <c r="G34" s="2" t="s">
        <v>70</v>
      </c>
      <c r="H34" s="22"/>
      <c r="I34" s="22"/>
      <c r="J34" s="22">
        <f>Развлечения[Запланированные
расходы]-Развлечения[Фактические
расходы]</f>
        <v>0</v>
      </c>
    </row>
    <row r="35" spans="2:10" ht="33" customHeight="1" x14ac:dyDescent="0.3">
      <c r="B35" s="8" t="s">
        <v>91</v>
      </c>
      <c r="C35" s="28">
        <f>SUBTOTAL(109,Страхование[Запланированные
расходы])</f>
        <v>0</v>
      </c>
      <c r="D35" s="28">
        <f>SUBTOTAL(109,Страхование[Фактические
расходы])</f>
        <v>0</v>
      </c>
      <c r="E35" s="28">
        <f>SUBTOTAL(109,Страхование[Разница])</f>
        <v>0</v>
      </c>
      <c r="F35" s="2"/>
      <c r="G35" s="2" t="s">
        <v>13</v>
      </c>
      <c r="H35" s="22"/>
      <c r="I35" s="22"/>
      <c r="J35" s="22">
        <f>Развлечения[Запланированные
расходы]-Развлечения[Фактические
расходы]</f>
        <v>0</v>
      </c>
    </row>
    <row r="36" spans="2:10" ht="33" customHeight="1" x14ac:dyDescent="0.3">
      <c r="B36" s="10"/>
      <c r="C36" s="10"/>
      <c r="D36" s="10"/>
      <c r="E36" s="10"/>
      <c r="F36" s="2"/>
      <c r="G36" s="8" t="s">
        <v>91</v>
      </c>
      <c r="H36" s="28">
        <f>SUBTOTAL(109,Развлечения[Запланированные
расходы])</f>
        <v>0</v>
      </c>
      <c r="I36" s="28">
        <f>SUBTOTAL(109,Развлечения[Фактические
расходы])</f>
        <v>0</v>
      </c>
      <c r="J36" s="28">
        <f>SUBTOTAL(109,Развлечения[Разница])</f>
        <v>0</v>
      </c>
    </row>
    <row r="37" spans="2:10" ht="33" customHeight="1" x14ac:dyDescent="0.3">
      <c r="B37" s="18" t="s">
        <v>25</v>
      </c>
      <c r="C37" s="17" t="s">
        <v>46</v>
      </c>
      <c r="D37" s="17" t="s">
        <v>48</v>
      </c>
      <c r="E37" s="17" t="s">
        <v>50</v>
      </c>
      <c r="F37" s="2"/>
      <c r="G37" s="10"/>
      <c r="H37" s="10"/>
      <c r="I37" s="10"/>
      <c r="J37" s="10"/>
    </row>
    <row r="38" spans="2:10" ht="33" customHeight="1" x14ac:dyDescent="0.3">
      <c r="B38" s="2" t="s">
        <v>26</v>
      </c>
      <c r="C38" s="22"/>
      <c r="D38" s="22"/>
      <c r="E38" s="22">
        <f>Еда[Запланированные
расходы]-Еда[Фактические
расходы]</f>
        <v>0</v>
      </c>
      <c r="F38" s="2"/>
      <c r="G38" s="20" t="s">
        <v>71</v>
      </c>
      <c r="H38" s="17" t="s">
        <v>89</v>
      </c>
      <c r="I38" s="27" t="s">
        <v>90</v>
      </c>
      <c r="J38" s="17" t="s">
        <v>50</v>
      </c>
    </row>
    <row r="39" spans="2:10" ht="33" customHeight="1" x14ac:dyDescent="0.3">
      <c r="B39" s="2" t="s">
        <v>27</v>
      </c>
      <c r="C39" s="22"/>
      <c r="D39" s="22"/>
      <c r="E39" s="22">
        <f>Еда[Запланированные
расходы]-Еда[Фактические
расходы]</f>
        <v>0</v>
      </c>
      <c r="F39" s="2"/>
      <c r="G39" s="2" t="s">
        <v>72</v>
      </c>
      <c r="H39" s="22"/>
      <c r="I39" s="22"/>
      <c r="J39" s="22">
        <f>Налоги[Запланированные 
расходы]-Налоги[Фактические 
расходы]</f>
        <v>0</v>
      </c>
    </row>
    <row r="40" spans="2:10" ht="33" customHeight="1" x14ac:dyDescent="0.3">
      <c r="B40" s="2" t="s">
        <v>13</v>
      </c>
      <c r="C40" s="22"/>
      <c r="D40" s="22"/>
      <c r="E40" s="22">
        <f>Еда[Запланированные
расходы]-Еда[Фактические
расходы]</f>
        <v>0</v>
      </c>
      <c r="F40" s="2"/>
      <c r="G40" s="2" t="s">
        <v>73</v>
      </c>
      <c r="H40" s="22"/>
      <c r="I40" s="22"/>
      <c r="J40" s="22">
        <f>Налоги[Запланированные 
расходы]-Налоги[Фактические 
расходы]</f>
        <v>0</v>
      </c>
    </row>
    <row r="41" spans="2:10" ht="33" customHeight="1" x14ac:dyDescent="0.3">
      <c r="B41" s="8" t="s">
        <v>91</v>
      </c>
      <c r="C41" s="28">
        <f>SUBTOTAL(109,Еда[Запланированные
расходы])</f>
        <v>0</v>
      </c>
      <c r="D41" s="28">
        <f>SUBTOTAL(109,Еда[Фактические
расходы])</f>
        <v>0</v>
      </c>
      <c r="E41" s="28">
        <f>SUBTOTAL(109,Еда[Разница])</f>
        <v>0</v>
      </c>
      <c r="F41" s="2"/>
      <c r="G41" s="2" t="s">
        <v>74</v>
      </c>
      <c r="H41" s="22"/>
      <c r="I41" s="22"/>
      <c r="J41" s="22">
        <f>Налоги[Запланированные 
расходы]-Налоги[Фактические 
расходы]</f>
        <v>0</v>
      </c>
    </row>
    <row r="42" spans="2:10" ht="33" customHeight="1" x14ac:dyDescent="0.3">
      <c r="B42" s="10"/>
      <c r="C42" s="10"/>
      <c r="D42" s="10"/>
      <c r="E42" s="10"/>
      <c r="F42" s="2"/>
      <c r="G42" s="2" t="s">
        <v>13</v>
      </c>
      <c r="H42" s="22"/>
      <c r="I42" s="22"/>
      <c r="J42" s="22">
        <f>Налоги[Запланированные 
расходы]-Налоги[Фактические 
расходы]</f>
        <v>0</v>
      </c>
    </row>
    <row r="43" spans="2:10" ht="33" customHeight="1" x14ac:dyDescent="0.3">
      <c r="B43" s="18" t="s">
        <v>28</v>
      </c>
      <c r="C43" s="17" t="s">
        <v>46</v>
      </c>
      <c r="D43" s="17" t="s">
        <v>48</v>
      </c>
      <c r="E43" s="17" t="s">
        <v>50</v>
      </c>
      <c r="F43" s="2"/>
      <c r="G43" s="8" t="s">
        <v>91</v>
      </c>
      <c r="H43" s="28">
        <f>SUBTOTAL(109,Налоги[Запланированные 
расходы])</f>
        <v>0</v>
      </c>
      <c r="I43" s="28">
        <f>SUBTOTAL(109,Налоги[Фактические 
расходы])</f>
        <v>0</v>
      </c>
      <c r="J43" s="28">
        <f>SUBTOTAL(109,Налоги[Разница])</f>
        <v>0</v>
      </c>
    </row>
    <row r="44" spans="2:10" ht="33" customHeight="1" x14ac:dyDescent="0.3">
      <c r="B44" s="6" t="s">
        <v>29</v>
      </c>
      <c r="C44" s="22"/>
      <c r="D44" s="22"/>
      <c r="E44" s="22">
        <f>Дети[Запланированные
расходы]-Дети[Фактические
расходы]</f>
        <v>0</v>
      </c>
      <c r="F44" s="2"/>
      <c r="G44" s="10"/>
      <c r="H44" s="10"/>
      <c r="I44" s="10"/>
      <c r="J44" s="10"/>
    </row>
    <row r="45" spans="2:10" ht="33" customHeight="1" x14ac:dyDescent="0.3">
      <c r="B45" s="6" t="s">
        <v>30</v>
      </c>
      <c r="C45" s="22"/>
      <c r="D45" s="22"/>
      <c r="E45" s="22">
        <f>Дети[Запланированные
расходы]-Дети[Фактические
расходы]</f>
        <v>0</v>
      </c>
      <c r="F45" s="2"/>
      <c r="G45" s="18" t="s">
        <v>75</v>
      </c>
      <c r="H45" s="17" t="s">
        <v>46</v>
      </c>
      <c r="I45" s="27" t="s">
        <v>48</v>
      </c>
      <c r="J45" s="17" t="s">
        <v>50</v>
      </c>
    </row>
    <row r="46" spans="2:10" ht="33" customHeight="1" x14ac:dyDescent="0.3">
      <c r="B46" s="6" t="s">
        <v>31</v>
      </c>
      <c r="C46" s="22"/>
      <c r="D46" s="22"/>
      <c r="E46" s="22">
        <f>Дети[Запланированные
расходы]-Дети[Фактические
расходы]</f>
        <v>0</v>
      </c>
      <c r="F46" s="2"/>
      <c r="G46" s="1" t="s">
        <v>29</v>
      </c>
      <c r="H46" s="23"/>
      <c r="I46" s="23"/>
      <c r="J46" s="23">
        <f>УходЗаСобой[Запланированные
расходы]-УходЗаСобой[Фактические
расходы]</f>
        <v>0</v>
      </c>
    </row>
    <row r="47" spans="2:10" ht="33" customHeight="1" x14ac:dyDescent="0.3">
      <c r="B47" s="6" t="s">
        <v>32</v>
      </c>
      <c r="C47" s="22"/>
      <c r="D47" s="22"/>
      <c r="E47" s="22">
        <f>Дети[Запланированные
расходы]-Дети[Фактические
расходы]</f>
        <v>0</v>
      </c>
      <c r="F47" s="2"/>
      <c r="G47" s="1" t="s">
        <v>76</v>
      </c>
      <c r="H47" s="23"/>
      <c r="I47" s="23"/>
      <c r="J47" s="23">
        <f>УходЗаСобой[Запланированные
расходы]-УходЗаСобой[Фактические
расходы]</f>
        <v>0</v>
      </c>
    </row>
    <row r="48" spans="2:10" ht="33" customHeight="1" x14ac:dyDescent="0.3">
      <c r="B48" s="6" t="s">
        <v>33</v>
      </c>
      <c r="C48" s="22"/>
      <c r="D48" s="22"/>
      <c r="E48" s="22">
        <f>Дети[Запланированные
расходы]-Дети[Фактические
расходы]</f>
        <v>0</v>
      </c>
      <c r="F48" s="2"/>
      <c r="G48" s="1" t="s">
        <v>30</v>
      </c>
      <c r="H48" s="23"/>
      <c r="I48" s="23"/>
      <c r="J48" s="23">
        <f>УходЗаСобой[Запланированные
расходы]-УходЗаСобой[Фактические
расходы]</f>
        <v>0</v>
      </c>
    </row>
    <row r="49" spans="2:10" ht="33" customHeight="1" x14ac:dyDescent="0.3">
      <c r="B49" s="6" t="s">
        <v>34</v>
      </c>
      <c r="C49" s="22"/>
      <c r="D49" s="22"/>
      <c r="E49" s="22">
        <f>Дети[Запланированные
расходы]-Дети[Фактические
расходы]</f>
        <v>0</v>
      </c>
      <c r="F49" s="2"/>
      <c r="G49" s="1" t="s">
        <v>77</v>
      </c>
      <c r="H49" s="23"/>
      <c r="I49" s="23"/>
      <c r="J49" s="23">
        <f>УходЗаСобой[Запланированные
расходы]-УходЗаСобой[Фактические
расходы]</f>
        <v>0</v>
      </c>
    </row>
    <row r="50" spans="2:10" ht="33" customHeight="1" x14ac:dyDescent="0.3">
      <c r="B50" s="6" t="s">
        <v>35</v>
      </c>
      <c r="C50" s="22"/>
      <c r="D50" s="22"/>
      <c r="E50" s="22">
        <f>Дети[Запланированные
расходы]-Дети[Фактические
расходы]</f>
        <v>0</v>
      </c>
      <c r="F50" s="2"/>
      <c r="G50" s="1" t="s">
        <v>78</v>
      </c>
      <c r="H50" s="23"/>
      <c r="I50" s="23"/>
      <c r="J50" s="23">
        <f>УходЗаСобой[Запланированные
расходы]-УходЗаСобой[Фактические
расходы]</f>
        <v>0</v>
      </c>
    </row>
    <row r="51" spans="2:10" ht="33" customHeight="1" x14ac:dyDescent="0.3">
      <c r="B51" s="6" t="s">
        <v>36</v>
      </c>
      <c r="C51" s="22"/>
      <c r="D51" s="22"/>
      <c r="E51" s="22">
        <f>Дети[Запланированные
расходы]-Дети[Фактические
расходы]</f>
        <v>0</v>
      </c>
      <c r="F51" s="2"/>
      <c r="G51" s="1" t="s">
        <v>33</v>
      </c>
      <c r="H51" s="23"/>
      <c r="I51" s="23"/>
      <c r="J51" s="23">
        <f>УходЗаСобой[Запланированные
расходы]-УходЗаСобой[Фактические
расходы]</f>
        <v>0</v>
      </c>
    </row>
    <row r="52" spans="2:10" ht="33" customHeight="1" x14ac:dyDescent="0.3">
      <c r="B52" s="6" t="s">
        <v>13</v>
      </c>
      <c r="C52" s="22"/>
      <c r="D52" s="22"/>
      <c r="E52" s="22">
        <f>Дети[Запланированные
расходы]-Дети[Фактические
расходы]</f>
        <v>0</v>
      </c>
      <c r="F52" s="2"/>
      <c r="G52" s="1" t="s">
        <v>13</v>
      </c>
      <c r="H52" s="23"/>
      <c r="I52" s="23"/>
      <c r="J52" s="23">
        <f>УходЗаСобой[Запланированные
расходы]-УходЗаСобой[Фактические
расходы]</f>
        <v>0</v>
      </c>
    </row>
    <row r="53" spans="2:10" ht="33" customHeight="1" x14ac:dyDescent="0.3">
      <c r="B53" s="8" t="s">
        <v>91</v>
      </c>
      <c r="C53" s="28">
        <f>SUBTOTAL(109,Дети[Запланированные
расходы])</f>
        <v>0</v>
      </c>
      <c r="D53" s="28">
        <f>SUBTOTAL(109,Дети[Фактические
расходы])</f>
        <v>0</v>
      </c>
      <c r="E53" s="28">
        <f>SUBTOTAL(109,Дети[Разница])</f>
        <v>0</v>
      </c>
      <c r="F53" s="2"/>
      <c r="G53" s="7" t="s">
        <v>91</v>
      </c>
      <c r="H53" s="25">
        <f>SUBTOTAL(109,УходЗаСобой[Запланированные
расходы])</f>
        <v>0</v>
      </c>
      <c r="I53" s="25">
        <f>SUBTOTAL(109,УходЗаСобой[Фактические
расходы])</f>
        <v>0</v>
      </c>
      <c r="J53" s="25">
        <f>SUBTOTAL(109,УходЗаСобой[Разница])</f>
        <v>0</v>
      </c>
    </row>
    <row r="54" spans="2:10" ht="33" customHeight="1" x14ac:dyDescent="0.3">
      <c r="B54" s="10"/>
      <c r="C54" s="10"/>
      <c r="D54" s="10"/>
      <c r="E54" s="10"/>
      <c r="F54" s="2"/>
      <c r="G54" s="10"/>
      <c r="H54" s="10"/>
      <c r="I54" s="10"/>
      <c r="J54" s="10"/>
    </row>
    <row r="55" spans="2:10" ht="33" customHeight="1" x14ac:dyDescent="0.3">
      <c r="B55" s="20" t="s">
        <v>37</v>
      </c>
      <c r="C55" s="17" t="s">
        <v>46</v>
      </c>
      <c r="D55" s="17" t="s">
        <v>48</v>
      </c>
      <c r="E55" s="17" t="s">
        <v>50</v>
      </c>
      <c r="F55" s="2"/>
      <c r="G55" s="18" t="s">
        <v>79</v>
      </c>
      <c r="H55" s="17" t="s">
        <v>46</v>
      </c>
      <c r="I55" s="27" t="s">
        <v>48</v>
      </c>
      <c r="J55" s="17" t="s">
        <v>50</v>
      </c>
    </row>
    <row r="56" spans="2:10" ht="33" customHeight="1" x14ac:dyDescent="0.3">
      <c r="B56" s="1" t="s">
        <v>38</v>
      </c>
      <c r="C56" s="23"/>
      <c r="D56" s="23"/>
      <c r="E56" s="23">
        <f>Юридические_расходы[Запланированные
расходы]-Юридические_расходы[Фактические
расходы]</f>
        <v>0</v>
      </c>
      <c r="F56" s="2"/>
      <c r="G56" s="1" t="s">
        <v>25</v>
      </c>
      <c r="H56" s="23"/>
      <c r="I56" s="23"/>
      <c r="J56" s="23">
        <f>Домашние_животные[Запланированные
расходы]-Домашние_животные[Фактические
расходы]</f>
        <v>0</v>
      </c>
    </row>
    <row r="57" spans="2:10" ht="33" customHeight="1" x14ac:dyDescent="0.3">
      <c r="B57" s="1" t="s">
        <v>39</v>
      </c>
      <c r="C57" s="23"/>
      <c r="D57" s="23"/>
      <c r="E57" s="23">
        <f>Юридические_расходы[Запланированные
расходы]-Юридические_расходы[Фактические
расходы]</f>
        <v>0</v>
      </c>
      <c r="F57" s="2"/>
      <c r="G57" s="1" t="s">
        <v>80</v>
      </c>
      <c r="H57" s="23"/>
      <c r="I57" s="23"/>
      <c r="J57" s="23">
        <f>Домашние_животные[Запланированные
расходы]-Домашние_животные[Фактические
расходы]</f>
        <v>0</v>
      </c>
    </row>
    <row r="58" spans="2:10" ht="33" customHeight="1" x14ac:dyDescent="0.3">
      <c r="B58" s="3" t="s">
        <v>40</v>
      </c>
      <c r="C58" s="23"/>
      <c r="D58" s="23"/>
      <c r="E58" s="23">
        <f>Юридические_расходы[Запланированные
расходы]-Юридические_расходы[Фактические
расходы]</f>
        <v>0</v>
      </c>
      <c r="F58" s="2"/>
      <c r="G58" s="1" t="s">
        <v>81</v>
      </c>
      <c r="H58" s="23"/>
      <c r="I58" s="23"/>
      <c r="J58" s="23">
        <f>Домашние_животные[Запланированные
расходы]-Домашние_животные[Фактические
расходы]</f>
        <v>0</v>
      </c>
    </row>
    <row r="59" spans="2:10" ht="33" customHeight="1" x14ac:dyDescent="0.3">
      <c r="B59" s="1" t="s">
        <v>13</v>
      </c>
      <c r="C59" s="23"/>
      <c r="D59" s="23"/>
      <c r="E59" s="23">
        <f>Юридические_расходы[Запланированные
расходы]-Юридические_расходы[Фактические
расходы]</f>
        <v>0</v>
      </c>
      <c r="F59" s="2"/>
      <c r="G59" s="1" t="s">
        <v>82</v>
      </c>
      <c r="H59" s="23"/>
      <c r="I59" s="23"/>
      <c r="J59" s="23">
        <f>Домашние_животные[Запланированные
расходы]-Домашние_животные[Фактические
расходы]</f>
        <v>0</v>
      </c>
    </row>
    <row r="60" spans="2:10" ht="33" customHeight="1" x14ac:dyDescent="0.3">
      <c r="B60" s="7" t="s">
        <v>91</v>
      </c>
      <c r="C60" s="25">
        <f>SUBTOTAL(109,Юридические_расходы[Запланированные
расходы])</f>
        <v>0</v>
      </c>
      <c r="D60" s="25">
        <f>SUBTOTAL(109,Юридические_расходы[Фактические
расходы])</f>
        <v>0</v>
      </c>
      <c r="E60" s="25">
        <f>SUBTOTAL(109,Юридические_расходы[Разница])</f>
        <v>0</v>
      </c>
      <c r="F60" s="2"/>
      <c r="G60" s="1" t="s">
        <v>13</v>
      </c>
      <c r="H60" s="23"/>
      <c r="I60" s="23"/>
      <c r="J60" s="23">
        <f>Домашние_животные[Запланированные
расходы]-Домашние_животные[Фактические
расходы]</f>
        <v>0</v>
      </c>
    </row>
    <row r="61" spans="2:10" ht="33" customHeight="1" x14ac:dyDescent="0.3">
      <c r="B61" s="10"/>
      <c r="C61" s="10"/>
      <c r="D61" s="10"/>
      <c r="E61" s="10"/>
      <c r="F61" s="2"/>
      <c r="G61" s="7" t="s">
        <v>91</v>
      </c>
      <c r="H61" s="25">
        <f>SUBTOTAL(109,Домашние_животные[Запланированные
расходы])</f>
        <v>0</v>
      </c>
      <c r="I61" s="25">
        <f>SUBTOTAL(109,Домашние_животные[Фактические
расходы])</f>
        <v>0</v>
      </c>
      <c r="J61" s="25">
        <f>SUBTOTAL(109,Домашние_животные[Разница])</f>
        <v>0</v>
      </c>
    </row>
    <row r="62" spans="2:10" ht="33" customHeight="1" x14ac:dyDescent="0.3">
      <c r="B62" s="20" t="s">
        <v>41</v>
      </c>
      <c r="C62" s="17" t="s">
        <v>46</v>
      </c>
      <c r="D62" s="17" t="s">
        <v>48</v>
      </c>
      <c r="E62" s="17" t="s">
        <v>50</v>
      </c>
      <c r="F62" s="2"/>
      <c r="G62" s="10"/>
      <c r="H62" s="10"/>
      <c r="I62" s="10"/>
      <c r="J62" s="10"/>
    </row>
    <row r="63" spans="2:10" ht="33" customHeight="1" x14ac:dyDescent="0.3">
      <c r="B63" s="1" t="s">
        <v>42</v>
      </c>
      <c r="C63" s="23"/>
      <c r="D63" s="23"/>
      <c r="E63" s="23">
        <f>Сбережения[Запланированные
расходы]-Сбережения[Фактические
расходы]</f>
        <v>0</v>
      </c>
      <c r="F63" s="2"/>
      <c r="G63" s="20" t="s">
        <v>83</v>
      </c>
      <c r="H63" s="17" t="s">
        <v>46</v>
      </c>
      <c r="I63" s="27" t="s">
        <v>48</v>
      </c>
      <c r="J63" s="17" t="s">
        <v>50</v>
      </c>
    </row>
    <row r="64" spans="2:10" ht="33" customHeight="1" x14ac:dyDescent="0.3">
      <c r="B64" s="1" t="s">
        <v>43</v>
      </c>
      <c r="C64" s="23"/>
      <c r="D64" s="23"/>
      <c r="E64" s="23">
        <f>Сбережения[Запланированные
расходы]-Сбережения[Фактические
расходы]</f>
        <v>0</v>
      </c>
      <c r="F64" s="2"/>
      <c r="G64" s="2" t="s">
        <v>84</v>
      </c>
      <c r="H64" s="22"/>
      <c r="I64" s="22"/>
      <c r="J64" s="22">
        <f>Подарки[Запланированные
расходы]-Подарки[Фактические
расходы]</f>
        <v>0</v>
      </c>
    </row>
    <row r="65" spans="2:10" ht="33" customHeight="1" x14ac:dyDescent="0.3">
      <c r="B65" s="1" t="s">
        <v>44</v>
      </c>
      <c r="C65" s="23"/>
      <c r="D65" s="23"/>
      <c r="E65" s="23">
        <f>Сбережения[Запланированные
расходы]-Сбережения[Фактические
расходы]</f>
        <v>0</v>
      </c>
      <c r="F65" s="2"/>
      <c r="G65" s="2" t="s">
        <v>85</v>
      </c>
      <c r="H65" s="22"/>
      <c r="I65" s="22"/>
      <c r="J65" s="22">
        <f>Подарки[Запланированные
расходы]-Подарки[Фактические
расходы]</f>
        <v>0</v>
      </c>
    </row>
    <row r="66" spans="2:10" ht="33" customHeight="1" x14ac:dyDescent="0.3">
      <c r="B66" s="1" t="s">
        <v>13</v>
      </c>
      <c r="C66" s="23"/>
      <c r="D66" s="23"/>
      <c r="E66" s="23">
        <f>Сбережения[Запланированные
расходы]-Сбережения[Фактические
расходы]</f>
        <v>0</v>
      </c>
      <c r="F66" s="2"/>
      <c r="G66" s="2" t="s">
        <v>86</v>
      </c>
      <c r="H66" s="22"/>
      <c r="I66" s="22"/>
      <c r="J66" s="22">
        <f>Подарки[Запланированные
расходы]-Подарки[Фактические
расходы]</f>
        <v>0</v>
      </c>
    </row>
    <row r="67" spans="2:10" ht="33" customHeight="1" x14ac:dyDescent="0.3">
      <c r="B67" s="7" t="s">
        <v>91</v>
      </c>
      <c r="C67" s="25">
        <f>SUBTOTAL(109,Сбережения[Запланированные
расходы])</f>
        <v>0</v>
      </c>
      <c r="D67" s="25">
        <f>SUBTOTAL(109,Сбережения[Фактические
расходы])</f>
        <v>0</v>
      </c>
      <c r="E67" s="25">
        <f>SUBTOTAL(109,Сбережения[Разница])</f>
        <v>0</v>
      </c>
      <c r="F67" s="2"/>
      <c r="G67" s="8" t="s">
        <v>91</v>
      </c>
      <c r="H67" s="28">
        <f>SUBTOTAL(109,Подарки[Запланированные
расходы])</f>
        <v>0</v>
      </c>
      <c r="I67" s="28">
        <f>SUBTOTAL(109,Подарки[Фактические
расходы])</f>
        <v>0</v>
      </c>
      <c r="J67" s="28">
        <f>SUBTOTAL(109,Подарки[Разница])</f>
        <v>0</v>
      </c>
    </row>
    <row r="68" spans="2:10" ht="33" customHeight="1" x14ac:dyDescent="0.3">
      <c r="F68" s="2"/>
    </row>
  </sheetData>
  <phoneticPr fontId="2" type="noConversion"/>
  <conditionalFormatting sqref="J56:J60 J46:J52 J39:J42 J29:J35 E63:E66 E56:E59 E44:E52 E38:E40 E31:E34 E20:E27 H17 J20:J25 J64:J66 E6:E16">
    <cfRule type="iconSet" priority="4">
      <iconSet iconSet="3Arrows">
        <cfvo type="percentile" val="0"/>
        <cfvo type="num" val="-50"/>
        <cfvo type="num" val="50"/>
      </iconSet>
    </cfRule>
  </conditionalFormatting>
  <conditionalFormatting sqref="D3:J3 B1 I1:J1 B3:B4 F4:J4 B2:J2 B5:J12 F18:F68 G19:J26 B19:E28 B18 B30:E35 B29 B37:E41 B36 B43:E53 B42 B55:E60 B54 B62:E67 B61 G63:J67 G62 G55:J61 G54 G45:J53 G44 G38:J43 G37 G28:J36 G27 G18 I18:J18 B14:J17 B13:G13 I13:J13">
    <cfRule type="cellIs" dxfId="118" priority="2" operator="lessThan">
      <formula>0</formula>
    </cfRule>
  </conditionalFormatting>
  <conditionalFormatting sqref="C3">
    <cfRule type="cellIs" dxfId="117" priority="1" operator="lessThan">
      <formula>0</formula>
    </cfRule>
  </conditionalFormatting>
  <dataValidations count="30">
    <dataValidation allowBlank="1" showInputMessage="1" showErrorMessage="1" prompt="Создайте на этом листе планировщик бюджета. Введите сведения в таблицах. Общие запланированные и фактические расходы, запланированный и фактический остаток и разница рассчитываются автоматически." sqref="A1" xr:uid="{00000000-0002-0000-0000-000000000000}"/>
    <dataValidation allowBlank="1" showInputMessage="1" showErrorMessage="1" prompt="В этой ячейке указывается название листа. Сводка содержится в таблице ниже. Примеры категорий расходов представлены в отдельных таблицах, начиная с ячейки B5. Введите суммы доходов в таблице, начиная с ячейки G2." sqref="B1" xr:uid="{00000000-0002-0000-0000-000001000000}"/>
    <dataValidation allowBlank="1" showInputMessage="1" showErrorMessage="1" prompt="Общие запланированные расходы автоматически рассчитываются в ячейке ниже." sqref="C2" xr:uid="{00000000-0002-0000-0000-000002000000}"/>
    <dataValidation allowBlank="1" showInputMessage="1" showErrorMessage="1" prompt="Общие фактические расходы автоматически рассчитываются в ячейке ниже." sqref="D2" xr:uid="{00000000-0002-0000-0000-000003000000}"/>
    <dataValidation allowBlank="1" showInputMessage="1" showErrorMessage="1" prompt="Общая разница автоматически рассчитывается в ячейке ниже." sqref="E2" xr:uid="{00000000-0002-0000-0000-000004000000}"/>
    <dataValidation allowBlank="1" showInputMessage="1" showErrorMessage="1" prompt="Введите сведения в таблице «Жилье» ниже, таблице «Транспорт», начиная с ячейки B19, и таблице «Планируемые ежемесячные доходы», начиная с ячейки G2." sqref="B4" xr:uid="{00000000-0002-0000-0000-000005000000}"/>
    <dataValidation allowBlank="1" showInputMessage="1" showErrorMessage="1" prompt="В столбце под этим заголовком введите источники планируемых ежемесячных доходов." sqref="G2" xr:uid="{00000000-0002-0000-0000-000006000000}"/>
    <dataValidation allowBlank="1" showInputMessage="1" showErrorMessage="1" prompt="В столбце под этим заголовком введите сумму." sqref="H8 H2" xr:uid="{00000000-0002-0000-0000-000007000000}"/>
    <dataValidation allowBlank="1" showInputMessage="1" showErrorMessage="1" prompt="Введите сведения о фактических ежемесячных доходах в таблице ниже." sqref="G7" xr:uid="{00000000-0002-0000-0000-000008000000}"/>
    <dataValidation allowBlank="1" showInputMessage="1" showErrorMessage="1" prompt="В столбце под этим заголовком введите источники фактических ежемесячных доходов." sqref="G8" xr:uid="{00000000-0002-0000-0000-000009000000}"/>
    <dataValidation allowBlank="1" showInputMessage="1" showErrorMessage="1" prompt="Данные в таблице «Остаток» ниже обновляются автоматически." sqref="G13" xr:uid="{00000000-0002-0000-0000-00000A000000}"/>
    <dataValidation allowBlank="1" showInputMessage="1" showErrorMessage="1" prompt="В столбце под этим заголовком указывается остаток." sqref="G14" xr:uid="{00000000-0002-0000-0000-00000B000000}"/>
    <dataValidation allowBlank="1" showInputMessage="1" showErrorMessage="1" prompt="В столбце под этим заголовком автоматически рассчитывается сумма, а слева от нее обновляется значок." sqref="H14" xr:uid="{00000000-0002-0000-0000-00000C000000}"/>
    <dataValidation allowBlank="1" showInputMessage="1" showErrorMessage="1" prompt="В этой ячейке указывается пример категории расходов. Примеры расходов, связанные с этой категорией, указываются в столбце под этим заголовком. Для поиска нужных записей используйте фильтры в заголовках." sqref="B5 B19 G55 G28 B30 B37 G38 G45 B43 B55 B62 G63 G19" xr:uid="{00000000-0002-0000-0000-00000D000000}"/>
    <dataValidation allowBlank="1" showInputMessage="1" showErrorMessage="1" prompt="В столбце под этим заголовком введите запланированные расходы." sqref="C5 C19 C30 C37 C43 C55 C62 H63 H28 H38 H45 H55 H19" xr:uid="{00000000-0002-0000-0000-00000E000000}"/>
    <dataValidation allowBlank="1" showInputMessage="1" showErrorMessage="1" prompt="В столбце под этим заголовком введите фактические расходы." sqref="D5 D19 D30 D37 D43 D55 D62 I63 I28 I38 I45 I55 I19" xr:uid="{00000000-0002-0000-0000-00000F000000}"/>
    <dataValidation allowBlank="1" showInputMessage="1" showErrorMessage="1" prompt="Введите сведения в таблице «Транспорт» ниже и в таблице «Страховка», начиная с ячейки B30." sqref="B18" xr:uid="{00000000-0002-0000-0000-000010000000}"/>
    <dataValidation allowBlank="1" showInputMessage="1" showErrorMessage="1" prompt="Введите сведения в таблице «Страховка» ниже и в таблице «Еда», начиная с ячейки B37." sqref="B29" xr:uid="{00000000-0002-0000-0000-000011000000}"/>
    <dataValidation allowBlank="1" showInputMessage="1" showErrorMessage="1" prompt="Введите сведения в таблице «Еда» ниже и в таблице «Дети», начиная с ячейки B43." sqref="B36" xr:uid="{00000000-0002-0000-0000-000012000000}"/>
    <dataValidation allowBlank="1" showInputMessage="1" showErrorMessage="1" prompt="Введите сведения в таблице «Дети» ниже и в таблице «Юридические расходы», начиная с ячейки B55." sqref="B42" xr:uid="{00000000-0002-0000-0000-000013000000}"/>
    <dataValidation allowBlank="1" showInputMessage="1" showErrorMessage="1" prompt="Введите сведения в таблице «Юридические расходы» ниже и в таблице «Сбережения», начиная с ячейки B62." sqref="B54" xr:uid="{00000000-0002-0000-0000-000014000000}"/>
    <dataValidation allowBlank="1" showInputMessage="1" showErrorMessage="1" prompt="Введите сведения в таблице «Сбережения» ниже и в таблице «Кредиты», начиная с ячейки G19." sqref="B61" xr:uid="{00000000-0002-0000-0000-000015000000}"/>
    <dataValidation allowBlank="1" showInputMessage="1" showErrorMessage="1" prompt="Введите сведения в таблице «Кредиты» ниже и в таблице «Развлечения», начиная с ячейки G28." sqref="G18" xr:uid="{00000000-0002-0000-0000-000016000000}"/>
    <dataValidation allowBlank="1" showInputMessage="1" showErrorMessage="1" prompt="Введите сведения в таблице «Развлечения» ниже и в таблице «Налоги», начиная с ячейки G38." sqref="G27" xr:uid="{00000000-0002-0000-0000-000017000000}"/>
    <dataValidation allowBlank="1" showInputMessage="1" showErrorMessage="1" prompt="Введите сведения в таблице «Налоги» ниже и в таблице «Уход за собой», начиная с ячейки G45." sqref="G37" xr:uid="{00000000-0002-0000-0000-000018000000}"/>
    <dataValidation allowBlank="1" showInputMessage="1" showErrorMessage="1" prompt="Введите сведения в таблице «Уход за собой» ниже и в таблице «Домашние животные», начиная с ячейки G55." sqref="G44" xr:uid="{00000000-0002-0000-0000-000019000000}"/>
    <dataValidation allowBlank="1" showInputMessage="1" showErrorMessage="1" prompt="Введите сведения в таблице «Домашние животные» ниже и в таблице «Подарки», начиная с ячейки G63." sqref="G54" xr:uid="{00000000-0002-0000-0000-00001A000000}"/>
    <dataValidation allowBlank="1" showInputMessage="1" showErrorMessage="1" prompt="Введите сведения в таблице «Подарки» ниже." sqref="G62" xr:uid="{00000000-0002-0000-0000-00001B000000}"/>
    <dataValidation allowBlank="1" showInputMessage="1" showErrorMessage="1" prompt="Общие запланированные и фактические расходы, а также разница автоматически рассчитываются в этой таблице." sqref="B2" xr:uid="{00000000-0002-0000-0000-00001C000000}"/>
    <dataValidation allowBlank="1" showInputMessage="1" showErrorMessage="1" prompt="В столбце под этим заголовком автоматически рассчитывается разница." sqref="E5 E19 E30 J28 J63 E37 E43 J38 J45 E55 E62 J55 J19" xr:uid="{00000000-0002-0000-0000-00001D000000}"/>
  </dataValidations>
  <printOptions horizontalCentered="1"/>
  <pageMargins left="0.25" right="0.25" top="0.5" bottom="0.5" header="0.5" footer="0.5"/>
  <pageSetup paperSize="9" scale="60" orientation="portrait" r:id="rId1"/>
  <headerFooter differentFirst="1" alignWithMargins="0">
    <oddFooter>Page &amp;P of &amp;N</oddFooter>
  </headerFooter>
  <ignoredErrors>
    <ignoredError sqref="E20:E27 E31:E34 E38:E40 E44:E52 E56:E59 E63:E66 J64:J66 J56:J60 J46:J52 J39:J42 J29:J35 J20:J25" emptyCellReference="1"/>
  </ignoredErrors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Семейный бюджет на месяц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2018-04-23T08:03:42Z</dcterms:created>
  <dcterms:modified xsi:type="dcterms:W3CDTF">2018-09-20T03:16:57Z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