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16"/>
  <workbookPr filterPrivacy="1"/>
  <bookViews>
    <workbookView xWindow="0" yWindow="0" windowWidth="0" windowHeight="0" tabRatio="350"/>
  </bookViews>
  <sheets>
    <sheet name="Бюджет на 18 периодов" sheetId="2" r:id="rId1"/>
  </sheets>
  <definedNames>
    <definedName name="ДневнойИнтервал">'Бюджет на 18 периодов'!$K$2</definedName>
    <definedName name="ДатаОкончания">'Бюджет на 18 периодов'!$M$2</definedName>
    <definedName name="ДатаНачала">'Бюджет на 18 периодов'!$H$2</definedName>
    <definedName name="_xlnm.Печать_заголовков" localSheetId="0">'Бюджет на 18 периодов'!$5:$5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6" i="2"/>
  <c r="U16" i="2"/>
  <c r="U17" i="2"/>
  <c r="U26" i="2" s="1"/>
  <c r="U6" i="2" s="1"/>
  <c r="U18" i="2"/>
  <c r="U19" i="2"/>
  <c r="U20" i="2"/>
  <c r="U21" i="2"/>
  <c r="U22" i="2"/>
  <c r="U23" i="2"/>
  <c r="U24" i="2"/>
  <c r="U25" i="2"/>
  <c r="U1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6" i="2"/>
  <c r="U10" i="2"/>
  <c r="U11" i="2"/>
  <c r="U9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C12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  <c r="U12" i="2" l="1"/>
</calcChain>
</file>

<file path=xl/sharedStrings.xml><?xml version="1.0" encoding="utf-8"?>
<sst xmlns="http://schemas.openxmlformats.org/spreadsheetml/2006/main" count="25" uniqueCount="25">
  <si>
    <t>бюджет организации</t>
  </si>
  <si>
    <t>доходы</t>
  </si>
  <si>
    <t>расходы</t>
  </si>
  <si>
    <t>СТАТЬЯ ДОХОДОВ 2</t>
  </si>
  <si>
    <t>СТАТЬЯ ДОХОДОВ 3</t>
  </si>
  <si>
    <t>ЗАРПЛАТА</t>
  </si>
  <si>
    <t>АРЕНДА</t>
  </si>
  <si>
    <t>ЭЛЕКТРИЧЕСТВО</t>
  </si>
  <si>
    <t>ТЕЛЕФОН</t>
  </si>
  <si>
    <t>ИНТЕРНЕТ</t>
  </si>
  <si>
    <t>ВОДА</t>
  </si>
  <si>
    <t>ГАЗ</t>
  </si>
  <si>
    <t>УБОРКА МУСОРА</t>
  </si>
  <si>
    <t>КАБЕЛЬНОЕ ТЕЛЕВИДЕНИЕ</t>
  </si>
  <si>
    <t>ОФИСНЫЕ ПРИНАДЛЕЖНОСТИ</t>
  </si>
  <si>
    <t>СТРАХОВАНИЕ</t>
  </si>
  <si>
    <t>ОБЩИЕ РАСХОДЫ</t>
  </si>
  <si>
    <t>ОБЩИЕ ДОХОДЫ</t>
  </si>
  <si>
    <t>ЧИСТЫЕ ДОХОДЫ</t>
  </si>
  <si>
    <t>ДАТА НАЧАЛА</t>
  </si>
  <si>
    <t>ДАТА ОКОНЧАНИЯ</t>
  </si>
  <si>
    <t>ИТОГО</t>
  </si>
  <si>
    <t>ТЕНДЕНЦИЯ</t>
  </si>
  <si>
    <t>СТАТЬЯ ДОХОДОВ 1</t>
  </si>
  <si>
    <t>ДЛИТЕЛЬНОСТЬ ПЕРИОДА (В ДНЯХ)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</si>
</sst>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409]d\-mmm;@"/>
    <numFmt numFmtId="167" formatCode="@_)"/>
  </numFmts>
  <fonts count="12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family val="2"/>
      <charset val="204"/>
      <scheme val="minor"/>
    </font>
    <font>
      <b/>
      <i/>
      <strike/>
      <condense/>
      <extend/>
      <outline/>
      <shadow/>
      <sz val="10"/>
      <color theme="4" tint="0.7999816888943144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/>
    <xf numFmtId="2" fontId="0" fillId="2" borderId="0" xfId="1" applyNumberFormat="1" applyFont="1" applyFill="1" applyBorder="1"/>
    <xf numFmtId="2" fontId="0" fillId="2" borderId="0" xfId="0" applyNumberFormat="1" applyFont="1" applyFill="1" applyBorder="1"/>
    <xf numFmtId="164" fontId="5" fillId="3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44" fontId="0" fillId="2" borderId="0" xfId="1" applyNumberFormat="1" applyFont="1" applyFill="1" applyBorder="1"/>
    <xf numFmtId="44" fontId="0" fillId="2" borderId="0" xfId="0" applyNumberFormat="1" applyFont="1" applyFill="1" applyBorder="1"/>
    <xf numFmtId="44" fontId="10" fillId="2" borderId="0" xfId="0" applyNumberFormat="1" applyFont="1" applyFill="1" applyBorder="1"/>
    <xf numFmtId="44" fontId="11" fillId="2" borderId="0" xfId="0" applyNumberFormat="1" applyFont="1" applyFill="1" applyBorder="1"/>
    <xf numFmtId="44" fontId="0" fillId="2" borderId="0" xfId="0" applyNumberFormat="1"/>
  </cellXfs>
  <cellStyles count="3">
    <cellStyle name="Денежный" xfId="1" builtinId="4"/>
    <cellStyle name="Название" xfId="2" builtinId="15" customBuiltin="1"/>
    <cellStyle name="Обычный" xfId="0" builtinId="0" customBuiltin="1"/>
  </cellStyles>
  <dxfs count="84"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&quot;р.&quot;_-;\-* #,##0.00&quot;р.&quot;_-;_-* &quot;-&quot;??&quot;р.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8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Граница заголовка" descr="&quot;&quot;" title="Border"/>
        <xdr:cNvGrpSpPr/>
      </xdr:nvGrpSpPr>
      <xdr:grpSpPr>
        <a:xfrm>
          <a:off x="0" y="825500"/>
          <a:ext cx="26204333" cy="59267"/>
          <a:chOff x="0" y="825500"/>
          <a:chExt cx="22129750" cy="59267"/>
        </a:xfrm>
      </xdr:grpSpPr>
      <xdr:cxnSp macro="">
        <xdr:nvCxnSpPr>
          <xdr:cNvPr id="5" name="Тонкая линия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Толстая линия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ТаблицаДоходов" displayName="ТаблицаДоходов" ref="B9:V12" headerRowCount="0" totalsRowCount="1">
  <tableColumns count="21">
    <tableColumn id="1" name="Доходы" totalsRowLabel="ОБЩИЕ ДОХОДЫ" headerRowDxfId="82" dataDxfId="81" totalsRowDxfId="80"/>
    <tableColumn id="6" name="Неделя 1" totalsRowFunction="sum" headerRowDxfId="79" totalsRowDxfId="38"/>
    <tableColumn id="7" name="Неделя 2" totalsRowFunction="sum" headerRowDxfId="78" totalsRowDxfId="37"/>
    <tableColumn id="8" name="Неделя 3" totalsRowFunction="sum" headerRowDxfId="77" totalsRowDxfId="36"/>
    <tableColumn id="9" name="Неделя 4" totalsRowFunction="sum" headerRowDxfId="76" totalsRowDxfId="35"/>
    <tableColumn id="10" name="Неделя 5" totalsRowFunction="sum" headerRowDxfId="75" totalsRowDxfId="34"/>
    <tableColumn id="11" name="Неделя 6" totalsRowFunction="sum" headerRowDxfId="74" totalsRowDxfId="33"/>
    <tableColumn id="12" name="Неделя 7" totalsRowFunction="sum" headerRowDxfId="73" totalsRowDxfId="19"/>
    <tableColumn id="13" name="Неделя 8" totalsRowFunction="sum" headerRowDxfId="72" totalsRowDxfId="32"/>
    <tableColumn id="14" name="Неделя 9" totalsRowFunction="sum" headerRowDxfId="71" totalsRowDxfId="31"/>
    <tableColumn id="15" name="Неделя 10" totalsRowFunction="sum" headerRowDxfId="70" totalsRowDxfId="30"/>
    <tableColumn id="16" name="Неделя 11" totalsRowFunction="sum" headerRowDxfId="69" totalsRowDxfId="29"/>
    <tableColumn id="17" name="Неделя 12" totalsRowFunction="sum" headerRowDxfId="68" totalsRowDxfId="28"/>
    <tableColumn id="18" name="Неделя 13" totalsRowFunction="sum" headerRowDxfId="67" totalsRowDxfId="27"/>
    <tableColumn id="19" name="Неделя 14" totalsRowFunction="sum" headerRowDxfId="66" totalsRowDxfId="26"/>
    <tableColumn id="20" name="Неделя 15" totalsRowFunction="sum" headerRowDxfId="65" totalsRowDxfId="25"/>
    <tableColumn id="21" name="Неделя 16" totalsRowFunction="sum" headerRowDxfId="64" totalsRowDxfId="24"/>
    <tableColumn id="22" name="Неделя 17" totalsRowFunction="sum" headerRowDxfId="63" totalsRowDxfId="23"/>
    <tableColumn id="23" name="Неделя 18" totalsRowFunction="sum" headerRowDxfId="62" totalsRowDxfId="22"/>
    <tableColumn id="24" name="Итого" totalsRowFunction="sum" headerRowDxfId="61" totalsRowDxfId="21">
      <calculatedColumnFormula>SUM(ТаблицаДоходов[[#This Row],[Неделя 1]:[Неделя 18]])</calculatedColumnFormula>
    </tableColumn>
    <tableColumn id="25" name="Column1" headerRowDxfId="60" totalsRowDxfId="2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Таблица доходов" altTextSummary="Сводка доходов за 18 периодов, например двухнедельных."/>
    </ext>
  </extLst>
</table>
</file>

<file path=xl/tables/table2.xml><?xml version="1.0" encoding="utf-8"?>
<table xmlns="http://schemas.openxmlformats.org/spreadsheetml/2006/main" id="3" name="ТаблицаРасходов" displayName="ТаблицаРасходов" ref="B15:V26" headerRowCount="0" totalsRowCount="1">
  <tableColumns count="21">
    <tableColumn id="1" name="Расходы" totalsRowLabel="ОБЩИЕ РАСХОДЫ" headerRowDxfId="59"/>
    <tableColumn id="4" name="Неделя 1" totalsRowFunction="sum" headerRowDxfId="58" totalsRowDxfId="18"/>
    <tableColumn id="5" name="Неделя 2" totalsRowFunction="sum" headerRowDxfId="57" totalsRowDxfId="17"/>
    <tableColumn id="6" name="Неделя 3" totalsRowFunction="sum" headerRowDxfId="56" totalsRowDxfId="16"/>
    <tableColumn id="7" name="Неделя 4" totalsRowFunction="sum" headerRowDxfId="55" totalsRowDxfId="15"/>
    <tableColumn id="8" name="Неделя 5" totalsRowFunction="sum" headerRowDxfId="54" totalsRowDxfId="14"/>
    <tableColumn id="9" name="Неделя 6" totalsRowFunction="sum" headerRowDxfId="53" totalsRowDxfId="13"/>
    <tableColumn id="10" name="Неделя 7" totalsRowFunction="sum" headerRowDxfId="52" totalsRowDxfId="12"/>
    <tableColumn id="11" name="Неделя 8" totalsRowFunction="sum" headerRowDxfId="51" totalsRowDxfId="11"/>
    <tableColumn id="12" name="Неделя 9" totalsRowFunction="sum" headerRowDxfId="50" totalsRowDxfId="10"/>
    <tableColumn id="13" name="Неделя 10" totalsRowFunction="sum" headerRowDxfId="49" totalsRowDxfId="9"/>
    <tableColumn id="14" name="Неделя 11" totalsRowFunction="sum" headerRowDxfId="48" totalsRowDxfId="8"/>
    <tableColumn id="15" name="Неделя 12" totalsRowFunction="sum" headerRowDxfId="47" totalsRowDxfId="7"/>
    <tableColumn id="16" name="Неделя 13" totalsRowFunction="sum" headerRowDxfId="46" totalsRowDxfId="6"/>
    <tableColumn id="17" name="Неделя 14" totalsRowFunction="sum" headerRowDxfId="45" totalsRowDxfId="5"/>
    <tableColumn id="18" name="Неделя 15" totalsRowFunction="sum" headerRowDxfId="44" totalsRowDxfId="4"/>
    <tableColumn id="19" name="Неделя 16" totalsRowFunction="sum" headerRowDxfId="43" totalsRowDxfId="3"/>
    <tableColumn id="20" name="Неделя 17" totalsRowFunction="sum" headerRowDxfId="42" totalsRowDxfId="2"/>
    <tableColumn id="21" name="Неделя 18" totalsRowFunction="sum" headerRowDxfId="41" totalsRowDxfId="1"/>
    <tableColumn id="22" name="Итого" totalsRowFunction="sum" headerRowDxfId="40" totalsRowDxfId="0">
      <calculatedColumnFormula>SUM(ТаблицаРасходов[[#This Row],[Неделя 1]:[Неделя 18]])</calculatedColumnFormula>
    </tableColumn>
    <tableColumn id="23" name="Column1" headerRowDxfId="39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Таблица расходов" altTextSummary="Сводка расходов за 18 периодов, например двухнедельных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8" style="1" customWidth="1"/>
    <col min="3" max="3" width="17" style="1" customWidth="1"/>
    <col min="4" max="4" width="19.140625" style="3" customWidth="1"/>
    <col min="5" max="5" width="18" style="3" customWidth="1"/>
    <col min="6" max="6" width="18.285156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8.7109375" style="1" customWidth="1"/>
    <col min="11" max="11" width="17.140625" style="1" customWidth="1"/>
    <col min="12" max="12" width="19.28515625" style="1" customWidth="1"/>
    <col min="13" max="13" width="17.7109375" style="1" customWidth="1"/>
    <col min="14" max="14" width="17.140625" style="1" customWidth="1"/>
    <col min="15" max="15" width="17.42578125" style="1" customWidth="1"/>
    <col min="16" max="16" width="17.5703125" style="1" customWidth="1"/>
    <col min="17" max="17" width="18.140625" style="1" customWidth="1"/>
    <col min="18" max="18" width="17.42578125" style="1" customWidth="1"/>
    <col min="19" max="19" width="16.5703125" style="1" customWidth="1"/>
    <col min="20" max="20" width="17.140625" style="1" customWidth="1"/>
    <col min="21" max="21" width="19.42578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5" t="s">
        <v>0</v>
      </c>
      <c r="C1" s="25"/>
      <c r="D1" s="25"/>
      <c r="E1" s="25"/>
      <c r="F1" s="13"/>
      <c r="G1" s="13"/>
    </row>
    <row r="2" spans="1:23" s="2" customFormat="1" ht="18" customHeight="1" x14ac:dyDescent="0.2">
      <c r="B2" s="25"/>
      <c r="C2" s="25"/>
      <c r="D2" s="25"/>
      <c r="E2" s="25"/>
      <c r="G2" s="16" t="s">
        <v>19</v>
      </c>
      <c r="H2" s="17">
        <v>40544</v>
      </c>
      <c r="I2" s="24" t="s">
        <v>24</v>
      </c>
      <c r="J2" s="24"/>
      <c r="K2" s="18">
        <v>14</v>
      </c>
      <c r="L2" s="16" t="s">
        <v>20</v>
      </c>
      <c r="M2" s="17" t="str">
        <f>TEXT(T5,"ДД.ММ.ГГГГ")</f>
        <v>26.08.2012</v>
      </c>
    </row>
    <row r="3" spans="1:23" s="10" customFormat="1" ht="21.75" customHeight="1" x14ac:dyDescent="0.2">
      <c r="W3" s="11"/>
    </row>
    <row r="5" spans="1:23" s="4" customFormat="1" ht="20.25" customHeight="1" x14ac:dyDescent="0.2">
      <c r="C5" s="5" t="str">
        <f>UPPER(TEXT(H2,"ДД-МММ"))</f>
        <v>01-ЯНВ</v>
      </c>
      <c r="D5" s="6" t="str">
        <f t="shared" ref="D5:T5" si="0">UPPER(TEXT(C5+ДневнойИнтервал,"ДД-МММ"))</f>
        <v>15-ЯНВ</v>
      </c>
      <c r="E5" s="6" t="str">
        <f t="shared" si="0"/>
        <v>29-ЯНВ</v>
      </c>
      <c r="F5" s="5" t="str">
        <f t="shared" si="0"/>
        <v>12-ФЕВ</v>
      </c>
      <c r="G5" s="5" t="str">
        <f t="shared" si="0"/>
        <v>26-ФЕВ</v>
      </c>
      <c r="H5" s="5" t="str">
        <f t="shared" si="0"/>
        <v>11-МАР</v>
      </c>
      <c r="I5" s="5" t="str">
        <f t="shared" si="0"/>
        <v>25-МАР</v>
      </c>
      <c r="J5" s="5" t="str">
        <f t="shared" si="0"/>
        <v>08-АПР</v>
      </c>
      <c r="K5" s="5" t="str">
        <f t="shared" si="0"/>
        <v>22-АПР</v>
      </c>
      <c r="L5" s="5" t="str">
        <f t="shared" si="0"/>
        <v>06-МАЙ</v>
      </c>
      <c r="M5" s="5" t="str">
        <f t="shared" si="0"/>
        <v>20-МАЙ</v>
      </c>
      <c r="N5" s="5" t="str">
        <f t="shared" si="0"/>
        <v>03-ИЮН</v>
      </c>
      <c r="O5" s="5" t="str">
        <f t="shared" si="0"/>
        <v>17-ИЮН</v>
      </c>
      <c r="P5" s="5" t="str">
        <f t="shared" si="0"/>
        <v>01-ИЮЛ</v>
      </c>
      <c r="Q5" s="5" t="str">
        <f t="shared" si="0"/>
        <v>15-ИЮЛ</v>
      </c>
      <c r="R5" s="5" t="str">
        <f t="shared" si="0"/>
        <v>29-ИЮЛ</v>
      </c>
      <c r="S5" s="5" t="str">
        <f t="shared" si="0"/>
        <v>12-АВГ</v>
      </c>
      <c r="T5" s="5" t="str">
        <f t="shared" si="0"/>
        <v>26-АВГ</v>
      </c>
      <c r="U5" s="7" t="s">
        <v>21</v>
      </c>
      <c r="V5" s="8" t="s">
        <v>22</v>
      </c>
      <c r="W5" s="2"/>
    </row>
    <row r="6" spans="1:23" s="3" customFormat="1" ht="21.75" customHeight="1" x14ac:dyDescent="0.2">
      <c r="B6" s="14" t="s">
        <v>18</v>
      </c>
      <c r="C6" s="22">
        <f>ТаблицаДоходов[[#Totals],[Неделя 1]]-ТаблицаРасходов[[#Totals],[Неделя 1]]</f>
        <v>1750</v>
      </c>
      <c r="D6" s="22">
        <f>ТаблицаДоходов[[#Totals],[Неделя 2]]-ТаблицаРасходов[[#Totals],[Неделя 2]]</f>
        <v>2236</v>
      </c>
      <c r="E6" s="22">
        <f>ТаблицаДоходов[[#Totals],[Неделя 3]]-ТаблицаРасходов[[#Totals],[Неделя 3]]</f>
        <v>1442</v>
      </c>
      <c r="F6" s="22">
        <f>ТаблицаДоходов[[#Totals],[Неделя 4]]-ТаблицаРасходов[[#Totals],[Неделя 4]]</f>
        <v>2253</v>
      </c>
      <c r="G6" s="22">
        <f>ТаблицаДоходов[[#Totals],[Неделя 5]]-ТаблицаРасходов[[#Totals],[Неделя 5]]</f>
        <v>1533</v>
      </c>
      <c r="H6" s="22">
        <f>ТаблицаДоходов[[#Totals],[Неделя 6]]-ТаблицаРасходов[[#Totals],[Неделя 6]]</f>
        <v>1086</v>
      </c>
      <c r="I6" s="22">
        <f>ТаблицаДоходов[[#Totals],[Неделя 7]]-ТаблицаРасходов[[#Totals],[Неделя 7]]</f>
        <v>1594</v>
      </c>
      <c r="J6" s="22">
        <f>ТаблицаДоходов[[#Totals],[Неделя 8]]-ТаблицаРасходов[[#Totals],[Неделя 8]]</f>
        <v>0</v>
      </c>
      <c r="K6" s="22">
        <f>ТаблицаДоходов[[#Totals],[Неделя 9]]-ТаблицаРасходов[[#Totals],[Неделя 9]]</f>
        <v>0</v>
      </c>
      <c r="L6" s="22">
        <f>ТаблицаДоходов[[#Totals],[Неделя 10]]-ТаблицаРасходов[[#Totals],[Неделя 10]]</f>
        <v>0</v>
      </c>
      <c r="M6" s="22">
        <f>ТаблицаДоходов[[#Totals],[Неделя 11]]-ТаблицаРасходов[[#Totals],[Неделя 11]]</f>
        <v>0</v>
      </c>
      <c r="N6" s="22">
        <f>ТаблицаДоходов[[#Totals],[Неделя 12]]-ТаблицаРасходов[[#Totals],[Неделя 12]]</f>
        <v>0</v>
      </c>
      <c r="O6" s="22">
        <f>ТаблицаДоходов[[#Totals],[Неделя 13]]-ТаблицаРасходов[[#Totals],[Неделя 13]]</f>
        <v>0</v>
      </c>
      <c r="P6" s="22">
        <f>ТаблицаДоходов[[#Totals],[Неделя 14]]-ТаблицаРасходов[[#Totals],[Неделя 14]]</f>
        <v>0</v>
      </c>
      <c r="Q6" s="22">
        <f>ТаблицаДоходов[[#Totals],[Неделя 15]]-ТаблицаРасходов[[#Totals],[Неделя 15]]</f>
        <v>0</v>
      </c>
      <c r="R6" s="22">
        <f>ТаблицаДоходов[[#Totals],[Неделя 16]]-ТаблицаРасходов[[#Totals],[Неделя 16]]</f>
        <v>0</v>
      </c>
      <c r="S6" s="22">
        <f>ТаблицаДоходов[[#Totals],[Неделя 17]]-ТаблицаРасходов[[#Totals],[Неделя 17]]</f>
        <v>0</v>
      </c>
      <c r="T6" s="22">
        <f>ТаблицаДоходов[[#Totals],[Неделя 18]]-ТаблицаРасходов[[#Totals],[Неделя 18]]</f>
        <v>0</v>
      </c>
      <c r="U6" s="22">
        <f>ТаблицаДоходов[[#Totals],[Итого]]-ТаблицаРасходов[[#Totals],[Итого]]</f>
        <v>11894</v>
      </c>
      <c r="V6" s="15"/>
      <c r="W6" s="2"/>
    </row>
    <row r="8" spans="1:23" ht="20.25" x14ac:dyDescent="0.3">
      <c r="A8" s="12" t="s">
        <v>1</v>
      </c>
      <c r="D8" s="1"/>
      <c r="E8" s="1"/>
    </row>
    <row r="9" spans="1:23" ht="18" customHeight="1" x14ac:dyDescent="0.2">
      <c r="B9" s="9" t="s">
        <v>23</v>
      </c>
      <c r="C9" s="26">
        <v>3000</v>
      </c>
      <c r="D9" s="26">
        <v>3500</v>
      </c>
      <c r="E9" s="26">
        <v>2978</v>
      </c>
      <c r="F9" s="26">
        <v>3384</v>
      </c>
      <c r="G9" s="26">
        <v>2858</v>
      </c>
      <c r="H9" s="26">
        <v>2809</v>
      </c>
      <c r="I9" s="26">
        <v>3220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>
        <f>SUM(ТаблицаДоходов[[#This Row],[Неделя 1]:[Неделя 18]])</f>
        <v>21749</v>
      </c>
      <c r="V9" s="9"/>
    </row>
    <row r="10" spans="1:23" ht="18" customHeight="1" x14ac:dyDescent="0.2">
      <c r="B10" s="9" t="s">
        <v>3</v>
      </c>
      <c r="C10" s="20">
        <v>1150</v>
      </c>
      <c r="D10" s="20">
        <v>1200</v>
      </c>
      <c r="E10" s="20">
        <v>1144</v>
      </c>
      <c r="F10" s="20">
        <v>1400</v>
      </c>
      <c r="G10" s="20">
        <v>1358</v>
      </c>
      <c r="H10" s="20">
        <v>1154</v>
      </c>
      <c r="I10" s="20">
        <v>1245</v>
      </c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>
        <f>SUM(ТаблицаДоходов[[#This Row],[Неделя 1]:[Неделя 18]])</f>
        <v>8651</v>
      </c>
      <c r="V10" s="9"/>
    </row>
    <row r="11" spans="1:23" ht="18" customHeight="1" x14ac:dyDescent="0.2">
      <c r="B11" s="9" t="s">
        <v>4</v>
      </c>
      <c r="C11" s="20">
        <v>300</v>
      </c>
      <c r="D11" s="20">
        <v>350</v>
      </c>
      <c r="E11" s="20">
        <v>392</v>
      </c>
      <c r="F11" s="20">
        <v>326</v>
      </c>
      <c r="G11" s="20">
        <v>381</v>
      </c>
      <c r="H11" s="20">
        <v>364</v>
      </c>
      <c r="I11" s="20">
        <v>315</v>
      </c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1"/>
      <c r="U11" s="21">
        <f>SUM(ТаблицаДоходов[[#This Row],[Неделя 1]:[Неделя 18]])</f>
        <v>2428</v>
      </c>
      <c r="V11" s="9"/>
    </row>
    <row r="12" spans="1:23" ht="18" customHeight="1" x14ac:dyDescent="0.2">
      <c r="B12" s="19" t="s">
        <v>17</v>
      </c>
      <c r="C12" s="28">
        <f>SUBTOTAL(109,ТаблицаДоходов[Неделя 1])</f>
        <v>4450</v>
      </c>
      <c r="D12" s="28">
        <f>SUBTOTAL(109,ТаблицаДоходов[Неделя 2])</f>
        <v>5050</v>
      </c>
      <c r="E12" s="28">
        <f>SUBTOTAL(109,ТаблицаДоходов[Неделя 3])</f>
        <v>4514</v>
      </c>
      <c r="F12" s="28">
        <f>SUBTOTAL(109,ТаблицаДоходов[Неделя 4])</f>
        <v>5110</v>
      </c>
      <c r="G12" s="28">
        <f>SUBTOTAL(109,ТаблицаДоходов[Неделя 5])</f>
        <v>4597</v>
      </c>
      <c r="H12" s="28">
        <f>SUBTOTAL(109,ТаблицаДоходов[Неделя 6])</f>
        <v>4327</v>
      </c>
      <c r="I12" s="28">
        <f>SUBTOTAL(109,ТаблицаДоходов[Неделя 7])</f>
        <v>4780</v>
      </c>
      <c r="J12" s="28">
        <f>SUBTOTAL(109,ТаблицаДоходов[Неделя 8])</f>
        <v>0</v>
      </c>
      <c r="K12" s="28">
        <f>SUBTOTAL(109,ТаблицаДоходов[Неделя 9])</f>
        <v>0</v>
      </c>
      <c r="L12" s="28">
        <f>SUBTOTAL(109,ТаблицаДоходов[Неделя 10])</f>
        <v>0</v>
      </c>
      <c r="M12" s="28">
        <f>SUBTOTAL(109,ТаблицаДоходов[Неделя 11])</f>
        <v>0</v>
      </c>
      <c r="N12" s="28">
        <f>SUBTOTAL(109,ТаблицаДоходов[Неделя 12])</f>
        <v>0</v>
      </c>
      <c r="O12" s="28">
        <f>SUBTOTAL(109,ТаблицаДоходов[Неделя 13])</f>
        <v>0</v>
      </c>
      <c r="P12" s="28">
        <f>SUBTOTAL(109,ТаблицаДоходов[Неделя 14])</f>
        <v>0</v>
      </c>
      <c r="Q12" s="28">
        <f>SUBTOTAL(109,ТаблицаДоходов[Неделя 15])</f>
        <v>0</v>
      </c>
      <c r="R12" s="28">
        <f>SUBTOTAL(109,ТаблицаДоходов[Неделя 16])</f>
        <v>0</v>
      </c>
      <c r="S12" s="28">
        <f>SUBTOTAL(109,ТаблицаДоходов[Неделя 17])</f>
        <v>0</v>
      </c>
      <c r="T12" s="28">
        <f>SUBTOTAL(109,ТаблицаДоходов[Неделя 18])</f>
        <v>0</v>
      </c>
      <c r="U12" s="28">
        <f>SUBTOTAL(109,ТаблицаДоходов[Итого])</f>
        <v>32828</v>
      </c>
      <c r="V12" s="29"/>
    </row>
    <row r="13" spans="1:23" s="2" customFormat="1" ht="18" customHeight="1" x14ac:dyDescent="0.3">
      <c r="A13" s="1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"/>
    </row>
    <row r="14" spans="1:23" ht="18" customHeight="1" x14ac:dyDescent="0.3">
      <c r="A14" s="12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9" t="s">
        <v>5</v>
      </c>
      <c r="C15" s="26">
        <v>1500</v>
      </c>
      <c r="D15" s="26">
        <v>1577</v>
      </c>
      <c r="E15" s="26">
        <v>1823</v>
      </c>
      <c r="F15" s="26">
        <v>1529</v>
      </c>
      <c r="G15" s="26">
        <v>1759</v>
      </c>
      <c r="H15" s="26">
        <v>1947</v>
      </c>
      <c r="I15" s="26">
        <v>1875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>
        <f>SUM(ТаблицаРасходов[[#This Row],[Неделя 1]:[Неделя 18]])</f>
        <v>12010</v>
      </c>
      <c r="V15" s="9"/>
    </row>
    <row r="16" spans="1:23" ht="18" customHeight="1" x14ac:dyDescent="0.2">
      <c r="B16" s="9" t="s">
        <v>6</v>
      </c>
      <c r="C16" s="20">
        <v>1000</v>
      </c>
      <c r="D16" s="20">
        <v>1000</v>
      </c>
      <c r="E16" s="20">
        <v>1000</v>
      </c>
      <c r="F16" s="20">
        <v>1000</v>
      </c>
      <c r="G16" s="20">
        <v>1000</v>
      </c>
      <c r="H16" s="20">
        <v>1000</v>
      </c>
      <c r="I16" s="20">
        <v>1000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>
        <f>SUM(ТаблицаРасходов[[#This Row],[Неделя 1]:[Неделя 18]])</f>
        <v>7000</v>
      </c>
      <c r="V16" s="9"/>
    </row>
    <row r="17" spans="2:22" ht="18" customHeight="1" x14ac:dyDescent="0.2">
      <c r="B17" s="9" t="s">
        <v>7</v>
      </c>
      <c r="C17" s="20">
        <v>40</v>
      </c>
      <c r="D17" s="20">
        <v>43</v>
      </c>
      <c r="E17" s="20">
        <v>40</v>
      </c>
      <c r="F17" s="20">
        <v>42</v>
      </c>
      <c r="G17" s="20">
        <v>45</v>
      </c>
      <c r="H17" s="20">
        <v>40</v>
      </c>
      <c r="I17" s="20">
        <v>42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>
        <f>SUM(ТаблицаРасходов[[#This Row],[Неделя 1]:[Неделя 18]])</f>
        <v>292</v>
      </c>
      <c r="V17" s="9"/>
    </row>
    <row r="18" spans="2:22" ht="18" customHeight="1" x14ac:dyDescent="0.2">
      <c r="B18" s="9" t="s">
        <v>8</v>
      </c>
      <c r="C18" s="20">
        <v>12</v>
      </c>
      <c r="D18" s="20">
        <v>11</v>
      </c>
      <c r="E18" s="20">
        <v>13</v>
      </c>
      <c r="F18" s="20">
        <v>14</v>
      </c>
      <c r="G18" s="20">
        <v>11</v>
      </c>
      <c r="H18" s="20">
        <v>15</v>
      </c>
      <c r="I18" s="20">
        <v>15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>
        <f>SUM(ТаблицаРасходов[[#This Row],[Неделя 1]:[Неделя 18]])</f>
        <v>91</v>
      </c>
      <c r="V18" s="9"/>
    </row>
    <row r="19" spans="2:22" ht="18" customHeight="1" x14ac:dyDescent="0.2">
      <c r="B19" s="9" t="s">
        <v>9</v>
      </c>
      <c r="C19" s="20">
        <v>15</v>
      </c>
      <c r="D19" s="20">
        <v>15</v>
      </c>
      <c r="E19" s="20">
        <v>15</v>
      </c>
      <c r="F19" s="20">
        <v>15</v>
      </c>
      <c r="G19" s="20">
        <v>15</v>
      </c>
      <c r="H19" s="20">
        <v>15</v>
      </c>
      <c r="I19" s="20">
        <v>15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>
        <f>SUM(ТаблицаРасходов[[#This Row],[Неделя 1]:[Неделя 18]])</f>
        <v>105</v>
      </c>
      <c r="V19" s="9"/>
    </row>
    <row r="20" spans="2:22" ht="18" customHeight="1" x14ac:dyDescent="0.2">
      <c r="B20" s="9" t="s">
        <v>10</v>
      </c>
      <c r="C20" s="20">
        <v>11</v>
      </c>
      <c r="D20" s="20">
        <v>10</v>
      </c>
      <c r="E20" s="20">
        <v>13</v>
      </c>
      <c r="F20" s="20">
        <v>10</v>
      </c>
      <c r="G20" s="20">
        <v>13</v>
      </c>
      <c r="H20" s="20">
        <v>10</v>
      </c>
      <c r="I20" s="20">
        <v>12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>
        <f>SUM(ТаблицаРасходов[[#This Row],[Неделя 1]:[Неделя 18]])</f>
        <v>79</v>
      </c>
      <c r="V20" s="9"/>
    </row>
    <row r="21" spans="2:22" ht="18" customHeight="1" x14ac:dyDescent="0.2">
      <c r="B21" s="9" t="s">
        <v>11</v>
      </c>
      <c r="C21" s="20">
        <v>23</v>
      </c>
      <c r="D21" s="20">
        <v>27</v>
      </c>
      <c r="E21" s="20">
        <v>26</v>
      </c>
      <c r="F21" s="20">
        <v>27</v>
      </c>
      <c r="G21" s="20">
        <v>22</v>
      </c>
      <c r="H21" s="20">
        <v>29</v>
      </c>
      <c r="I21" s="20">
        <v>21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>
        <f>SUM(ТаблицаРасходов[[#This Row],[Неделя 1]:[Неделя 18]])</f>
        <v>175</v>
      </c>
      <c r="V21" s="9"/>
    </row>
    <row r="22" spans="2:22" ht="18" customHeight="1" x14ac:dyDescent="0.2">
      <c r="B22" s="9" t="s">
        <v>12</v>
      </c>
      <c r="C22" s="20">
        <v>4</v>
      </c>
      <c r="D22" s="20">
        <v>4</v>
      </c>
      <c r="E22" s="20">
        <v>4</v>
      </c>
      <c r="F22" s="20">
        <v>4</v>
      </c>
      <c r="G22" s="20">
        <v>4</v>
      </c>
      <c r="H22" s="20">
        <v>4</v>
      </c>
      <c r="I22" s="20">
        <v>4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>
        <f>SUM(ТаблицаРасходов[[#This Row],[Неделя 1]:[Неделя 18]])</f>
        <v>28</v>
      </c>
      <c r="V22" s="9"/>
    </row>
    <row r="23" spans="2:22" ht="18" customHeight="1" x14ac:dyDescent="0.2">
      <c r="B23" s="9" t="s">
        <v>13</v>
      </c>
      <c r="C23" s="21">
        <v>10</v>
      </c>
      <c r="D23" s="21">
        <v>10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>
        <f>SUM(ТаблицаРасходов[[#This Row],[Неделя 1]:[Неделя 18]])</f>
        <v>70</v>
      </c>
      <c r="V23" s="9"/>
    </row>
    <row r="24" spans="2:22" ht="18" customHeight="1" x14ac:dyDescent="0.2">
      <c r="B24" s="9" t="s">
        <v>14</v>
      </c>
      <c r="C24" s="20">
        <v>25</v>
      </c>
      <c r="D24" s="20">
        <v>57</v>
      </c>
      <c r="E24" s="20">
        <v>68</v>
      </c>
      <c r="F24" s="20">
        <v>146</v>
      </c>
      <c r="G24" s="20">
        <v>125</v>
      </c>
      <c r="H24" s="20">
        <v>111</v>
      </c>
      <c r="I24" s="20">
        <v>132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>
        <f>SUM(ТаблицаРасходов[[#This Row],[Неделя 1]:[Неделя 18]])</f>
        <v>664</v>
      </c>
      <c r="V24" s="9"/>
    </row>
    <row r="25" spans="2:22" ht="18" customHeight="1" x14ac:dyDescent="0.2">
      <c r="B25" s="9" t="s">
        <v>15</v>
      </c>
      <c r="C25" s="20">
        <v>60</v>
      </c>
      <c r="D25" s="20">
        <v>60</v>
      </c>
      <c r="E25" s="20">
        <v>60</v>
      </c>
      <c r="F25" s="20">
        <v>60</v>
      </c>
      <c r="G25" s="20">
        <v>60</v>
      </c>
      <c r="H25" s="20">
        <v>60</v>
      </c>
      <c r="I25" s="20">
        <v>60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>
        <f>SUM(ТаблицаРасходов[[#This Row],[Неделя 1]:[Неделя 18]])</f>
        <v>420</v>
      </c>
      <c r="V25" s="9"/>
    </row>
    <row r="26" spans="2:22" ht="15.75" customHeight="1" x14ac:dyDescent="0.2">
      <c r="B26" t="s">
        <v>16</v>
      </c>
      <c r="C26" s="30">
        <f>SUBTOTAL(109,ТаблицаРасходов[Неделя 1])</f>
        <v>2700</v>
      </c>
      <c r="D26" s="30">
        <f>SUBTOTAL(109,ТаблицаРасходов[Неделя 2])</f>
        <v>2814</v>
      </c>
      <c r="E26" s="30">
        <f>SUBTOTAL(109,ТаблицаРасходов[Неделя 3])</f>
        <v>3072</v>
      </c>
      <c r="F26" s="30">
        <f>SUBTOTAL(109,ТаблицаРасходов[Неделя 4])</f>
        <v>2857</v>
      </c>
      <c r="G26" s="30">
        <f>SUBTOTAL(109,ТаблицаРасходов[Неделя 5])</f>
        <v>3064</v>
      </c>
      <c r="H26" s="30">
        <f>SUBTOTAL(109,ТаблицаРасходов[Неделя 6])</f>
        <v>3241</v>
      </c>
      <c r="I26" s="30">
        <f>SUBTOTAL(109,ТаблицаРасходов[Неделя 7])</f>
        <v>3186</v>
      </c>
      <c r="J26" s="30">
        <f>SUBTOTAL(109,ТаблицаРасходов[Неделя 8])</f>
        <v>0</v>
      </c>
      <c r="K26" s="30">
        <f>SUBTOTAL(109,ТаблицаРасходов[Неделя 9])</f>
        <v>0</v>
      </c>
      <c r="L26" s="30">
        <f>SUBTOTAL(109,ТаблицаРасходов[Неделя 10])</f>
        <v>0</v>
      </c>
      <c r="M26" s="30">
        <f>SUBTOTAL(109,ТаблицаРасходов[Неделя 11])</f>
        <v>0</v>
      </c>
      <c r="N26" s="30">
        <f>SUBTOTAL(109,ТаблицаРасходов[Неделя 12])</f>
        <v>0</v>
      </c>
      <c r="O26" s="30">
        <f>SUBTOTAL(109,ТаблицаРасходов[Неделя 13])</f>
        <v>0</v>
      </c>
      <c r="P26" s="30">
        <f>SUBTOTAL(109,ТаблицаРасходов[Неделя 14])</f>
        <v>0</v>
      </c>
      <c r="Q26" s="30">
        <f>SUBTOTAL(109,ТаблицаРасходов[Неделя 15])</f>
        <v>0</v>
      </c>
      <c r="R26" s="30">
        <f>SUBTOTAL(109,ТаблицаРасходов[Неделя 16])</f>
        <v>0</v>
      </c>
      <c r="S26" s="30">
        <f>SUBTOTAL(109,ТаблицаРасходов[Неделя 17])</f>
        <v>0</v>
      </c>
      <c r="T26" s="30">
        <f>SUBTOTAL(109,ТаблицаРасходов[Неделя 18])</f>
        <v>0</v>
      </c>
      <c r="U26" s="30">
        <f>SUBTOTAL(109,ТаблицаРасходов[Итого])</f>
        <v>20934</v>
      </c>
      <c r="V26"/>
    </row>
    <row r="27" spans="2:22" ht="15.75" customHeight="1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'Бюджет на 18 периодов'!C6:T6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'Бюджет на 18 периодов'!C15:T15</xm:f>
              <xm:sqref>V15</xm:sqref>
            </x14:sparkline>
            <x14:sparkline>
              <xm:f>'Бюджет на 18 периодов'!C9:T9</xm:f>
              <xm:sqref>V9</xm:sqref>
            </x14:sparkline>
            <x14:sparkline>
              <xm:f>'Бюджет на 18 периодов'!C10:T10</xm:f>
              <xm:sqref>V10</xm:sqref>
            </x14:sparkline>
            <x14:sparkline>
              <xm:f>'Бюджет на 18 периодов'!C11:T11</xm:f>
              <xm:sqref>V11</xm:sqref>
            </x14:sparkline>
            <x14:sparkline>
              <xm:f>'Бюджет на 18 периодов'!C16:T16</xm:f>
              <xm:sqref>V16</xm:sqref>
            </x14:sparkline>
            <x14:sparkline>
              <xm:f>'Бюджет на 18 периодов'!C17:T17</xm:f>
              <xm:sqref>V17</xm:sqref>
            </x14:sparkline>
            <x14:sparkline>
              <xm:f>'Бюджет на 18 периодов'!C18:T18</xm:f>
              <xm:sqref>V18</xm:sqref>
            </x14:sparkline>
            <x14:sparkline>
              <xm:f>'Бюджет на 18 периодов'!C19:T19</xm:f>
              <xm:sqref>V19</xm:sqref>
            </x14:sparkline>
            <x14:sparkline>
              <xm:f>'Бюджет на 18 периодов'!C20:T20</xm:f>
              <xm:sqref>V20</xm:sqref>
            </x14:sparkline>
            <x14:sparkline>
              <xm:f>'Бюджет на 18 периодов'!C21:T21</xm:f>
              <xm:sqref>V21</xm:sqref>
            </x14:sparkline>
            <x14:sparkline>
              <xm:f>'Бюджет на 18 периодов'!C22:T22</xm:f>
              <xm:sqref>V22</xm:sqref>
            </x14:sparkline>
            <x14:sparkline>
              <xm:f>'Бюджет на 18 периодов'!C23:T23</xm:f>
              <xm:sqref>V23</xm:sqref>
            </x14:sparkline>
            <x14:sparkline>
              <xm:f>'Бюджет на 18 периодов'!C24:T24</xm:f>
              <xm:sqref>V24</xm:sqref>
            </x14:sparkline>
            <x14:sparkline>
              <xm:f>'Бюджет на 18 периодов'!C25:T25</xm:f>
              <xm:sqref>V25</xm:sqref>
            </x14:sparkline>
          </x14:sparklines>
        </x14:sparklineGroup>
        <x14:sparklineGroup type="column" displayEmptyCellsAs="gap" high="1" low="1">
          <x14:colorSeries theme="0"/>
          <x14:colorNegative rgb="FFD00000"/>
          <x14:colorAxis rgb="FF000000"/>
          <x14:colorMarkers rgb="FFD00000"/>
          <x14:colorFirst rgb="FFD00000"/>
          <x14:colorLast rgb="FFD00000"/>
          <x14:colorHigh rgb="FF92D050"/>
          <x14:colorLow rgb="FFFF0000"/>
          <x14:sparklines>
            <x14:sparkline>
              <xm:f>'Бюджет на 18 периодов'!C12:T12</xm:f>
              <xm:sqref>V12</xm:sqref>
            </x14:sparkline>
          </x14:sparklines>
        </x14:sparklineGroup>
        <x14:sparklineGroup type="column" displayEmptyCellsAs="gap" high="1" low="1">
          <x14:colorSeries theme="0"/>
          <x14:colorNegative rgb="FFD00000"/>
          <x14:colorAxis rgb="FF000000"/>
          <x14:colorMarkers rgb="FFD00000"/>
          <x14:colorFirst rgb="FFD00000"/>
          <x14:colorLast rgb="FFD00000"/>
          <x14:colorHigh rgb="FF92D050"/>
          <x14:colorLow rgb="FFFF0000"/>
          <x14:sparklines>
            <x14:sparkline>
              <xm:f>'Бюджет на 18 периодов'!C26:T26</xm:f>
              <xm:sqref>V26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845895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 xsi:nil="true"/>
    <Markets xmlns="9d035d7d-02e5-4a00-8b62-9a556aabc7b5"/>
    <OriginAsset xmlns="9d035d7d-02e5-4a00-8b62-9a556aabc7b5" xsi:nil="true"/>
    <AssetStart xmlns="9d035d7d-02e5-4a00-8b62-9a556aabc7b5">2012-06-28T22:29:46+00:00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442798</Value>
    </PublishStatusLookup>
    <APAuthor xmlns="9d035d7d-02e5-4a00-8b62-9a556aabc7b5">
      <UserInfo>
        <DisplayName/>
        <AccountId>2566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 xsi:nil="true"/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TP102929989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ADF78B-1DF7-42A3-8D41-E90142A19FBD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 на 18 периодов</vt:lpstr>
      <vt:lpstr>DayInterval</vt:lpstr>
      <vt:lpstr>EndDate</vt:lpstr>
      <vt:lpstr>StartDate</vt:lpstr>
      <vt:lpstr>'Бюджет на 18 периодов'!Заголовки_для_печати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2012-08-22T02:58:56Z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