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emplates\RUS currency change\O16\target\"/>
    </mc:Choice>
  </mc:AlternateContent>
  <bookViews>
    <workbookView xWindow="0" yWindow="450" windowWidth="20490" windowHeight="7515"/>
  </bookViews>
  <sheets>
    <sheet name="Семейный бюджет" sheetId="1" r:id="rId1"/>
  </sheets>
  <definedNames>
    <definedName name="_xlnm.Print_Titles" localSheetId="0">'Семейный бюджет'!$B:$B,'Семейный бюджет'!$17:$17</definedName>
  </definedNames>
  <calcPr calcId="152511"/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8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C9" i="1"/>
  <c r="C10" i="1" s="1"/>
  <c r="P15" i="1"/>
  <c r="P14" i="1"/>
  <c r="P13" i="1"/>
  <c r="O15" i="1"/>
  <c r="O14" i="1"/>
  <c r="O13" i="1"/>
  <c r="K8" i="1"/>
  <c r="N10" i="1"/>
  <c r="N8" i="1"/>
  <c r="M10" i="1"/>
  <c r="N9" i="1"/>
  <c r="M9" i="1"/>
  <c r="L9" i="1"/>
  <c r="M8" i="1"/>
  <c r="L10" i="1"/>
  <c r="L8" i="1"/>
  <c r="K9" i="1"/>
  <c r="J9" i="1"/>
  <c r="K10" i="1"/>
  <c r="J8" i="1"/>
  <c r="I9" i="1"/>
  <c r="I8" i="1"/>
  <c r="H9" i="1"/>
  <c r="H10" i="1" s="1"/>
  <c r="H8" i="1"/>
  <c r="G8" i="1"/>
  <c r="G9" i="1"/>
  <c r="G10" i="1" s="1"/>
  <c r="F9" i="1"/>
  <c r="F10" i="1" s="1"/>
  <c r="F8" i="1"/>
  <c r="E8" i="1"/>
  <c r="E9" i="1"/>
  <c r="D9" i="1"/>
  <c r="D10" i="1" s="1"/>
  <c r="E10" i="1"/>
  <c r="D8" i="1"/>
  <c r="C8" i="1"/>
  <c r="J10" i="1" l="1"/>
  <c r="I10" i="1"/>
  <c r="P8" i="1" l="1"/>
  <c r="O8" i="1"/>
  <c r="P9" i="1"/>
  <c r="P10" i="1" l="1"/>
  <c r="O9" i="1"/>
  <c r="O10" i="1"/>
</calcChain>
</file>

<file path=xl/sharedStrings.xml><?xml version="1.0" encoding="utf-8"?>
<sst xmlns="http://schemas.openxmlformats.org/spreadsheetml/2006/main" count="73" uniqueCount="44">
  <si>
    <t>[ГОД]</t>
  </si>
  <si>
    <t>График доступности
наличных денег:</t>
  </si>
  <si>
    <t>Сводка</t>
  </si>
  <si>
    <t>Доход</t>
  </si>
  <si>
    <t>Расходы</t>
  </si>
  <si>
    <t>Доступные наличные деньги</t>
  </si>
  <si>
    <t>Тип дохода</t>
  </si>
  <si>
    <t>Доход 1</t>
  </si>
  <si>
    <t>Доход 2</t>
  </si>
  <si>
    <t>Жилье</t>
  </si>
  <si>
    <t>Оплата авто 1</t>
  </si>
  <si>
    <t>Оплата авто 2</t>
  </si>
  <si>
    <t>Кредитная карта 1</t>
  </si>
  <si>
    <t>Кредитная карта 2</t>
  </si>
  <si>
    <t>Страхование</t>
  </si>
  <si>
    <t>Домашний телефон</t>
  </si>
  <si>
    <t>Сотовый телефон</t>
  </si>
  <si>
    <t>Кабельное ТВ</t>
  </si>
  <si>
    <t>Интернет</t>
  </si>
  <si>
    <t>Электричество</t>
  </si>
  <si>
    <t>Вода</t>
  </si>
  <si>
    <t>Газ</t>
  </si>
  <si>
    <t>Развлечения</t>
  </si>
  <si>
    <t>Обучение</t>
  </si>
  <si>
    <t>ЯНВАРЬ</t>
  </si>
  <si>
    <t>ФЕВРАЛЬ</t>
  </si>
  <si>
    <t>Семейный
бюджет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</si>
  <si>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</si>
  <si>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</si>
  <si>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</si>
  <si>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</si>
  <si>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</si>
  <si>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</si>
  <si>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</si>
  <si>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</si>
  <si>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</si>
  <si>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</si>
  <si>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С НАЧАЛА ГОДА</t>
  </si>
  <si>
    <t xml:space="preserve"> </t>
  </si>
  <si>
    <t>Другие доходы</t>
  </si>
  <si>
    <t>Продукты</t>
  </si>
  <si>
    <t>Сбережения</t>
  </si>
  <si>
    <t>Другое</t>
  </si>
  <si>
    <t>ВСЕГО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</si>
</sst>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7" formatCode="#,##0.00\ &quot;₽&quot;"/>
  </numFmts>
  <fonts count="10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  <font>
      <b/>
      <sz val="24"/>
      <color theme="2"/>
      <name val="Segoe UI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8" borderId="0" xfId="0" applyNumberFormat="1" applyFill="1" applyAlignment="1">
      <alignment horizontal="right" vertical="center" indent="3"/>
    </xf>
    <xf numFmtId="164" fontId="0" fillId="8" borderId="0" xfId="0" applyNumberFormat="1" applyFill="1" applyAlignment="1"/>
    <xf numFmtId="164" fontId="1" fillId="8" borderId="0" xfId="2" applyNumberFormat="1" applyFill="1"/>
    <xf numFmtId="164" fontId="1" fillId="8" borderId="0" xfId="2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9" fillId="5" borderId="0" xfId="1" applyNumberFormat="1" applyFont="1" applyFill="1" applyBorder="1" applyAlignment="1">
      <alignment vertical="center" wrapText="1"/>
    </xf>
    <xf numFmtId="167" fontId="0" fillId="8" borderId="0" xfId="0" applyNumberFormat="1" applyFont="1" applyFill="1">
      <alignment vertical="center"/>
    </xf>
    <xf numFmtId="167" fontId="0" fillId="8" borderId="0" xfId="0" applyNumberFormat="1" applyFont="1" applyFill="1" applyAlignment="1">
      <alignment horizontal="right" vertical="center" indent="3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 indent="3"/>
    </xf>
    <xf numFmtId="167" fontId="0" fillId="0" borderId="0" xfId="0" applyNumberFormat="1" applyFont="1" applyFill="1">
      <alignment vertical="center"/>
    </xf>
    <xf numFmtId="167" fontId="0" fillId="8" borderId="0" xfId="0" applyNumberFormat="1" applyFill="1">
      <alignment vertical="center"/>
    </xf>
    <xf numFmtId="167" fontId="0" fillId="8" borderId="0" xfId="0" applyNumberFormat="1" applyFill="1" applyAlignment="1">
      <alignment horizontal="right" vertical="center" indent="3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83">
    <dxf>
      <numFmt numFmtId="167" formatCode="#,##0.00\ &quot;₽&quot;"/>
      <alignment horizontal="right" vertical="center" textRotation="0" wrapText="0" indent="3" justifyLastLine="0" shrinkToFit="0" readingOrder="0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  <alignment horizontal="right" vertical="center" textRotation="0" wrapText="0" indent="3" justifyLastLine="0" shrinkToFit="0" readingOrder="0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numFmt numFmtId="167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&quot;₽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Семейный бюджет" defaultPivotStyle="PivotStyleMedium4">
    <tableStyle name="Семейный бюджет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'Семейный бюджет'!$B$10</c:f>
              <c:strCache>
                <c:ptCount val="1"/>
                <c:pt idx="0">
                  <c:v>Доступные наличные деньги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'Семейный бюджет'!$C$7:$N$7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'Семейный бюджет'!$C$10:$N$10</c:f>
              <c:numCache>
                <c:formatCode>#\ ##0.00\ "₽"</c:formatCode>
                <c:ptCount val="12"/>
                <c:pt idx="0">
                  <c:v>-36696</c:v>
                </c:pt>
                <c:pt idx="1">
                  <c:v>-38458</c:v>
                </c:pt>
                <c:pt idx="2">
                  <c:v>-38211</c:v>
                </c:pt>
                <c:pt idx="3">
                  <c:v>-38672</c:v>
                </c:pt>
                <c:pt idx="4">
                  <c:v>-38214.5</c:v>
                </c:pt>
                <c:pt idx="5">
                  <c:v>-37922</c:v>
                </c:pt>
                <c:pt idx="6">
                  <c:v>-39589</c:v>
                </c:pt>
                <c:pt idx="7">
                  <c:v>-36967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81344"/>
        <c:axId val="291306096"/>
      </c:lineChart>
      <c:catAx>
        <c:axId val="421281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306096"/>
        <c:crosses val="autoZero"/>
        <c:auto val="1"/>
        <c:lblAlgn val="ctr"/>
        <c:lblOffset val="100"/>
        <c:noMultiLvlLbl val="0"/>
      </c:catAx>
      <c:valAx>
        <c:axId val="291306096"/>
        <c:scaling>
          <c:orientation val="minMax"/>
        </c:scaling>
        <c:delete val="1"/>
        <c:axPos val="l"/>
        <c:numFmt formatCode="#\ ##0.00\ &quot;₽&quot;" sourceLinked="1"/>
        <c:majorTickMark val="none"/>
        <c:minorTickMark val="none"/>
        <c:tickLblPos val="nextTo"/>
        <c:crossAx val="4212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1</xdr:colOff>
      <xdr:row>2</xdr:row>
      <xdr:rowOff>0</xdr:rowOff>
    </xdr:to>
    <xdr:pic>
      <xdr:nvPicPr>
        <xdr:cNvPr id="4" name="Рисунок 3" descr="Кружка кофе, калькулятор, ноутбук и человек, пишущий на бумаге. Изображение обрезано и содержит только руку человека и нижнюю часть кружки и ноутбука. " title="Шаблон оформления верхнего колонтитула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71450"/>
          <a:ext cx="9953626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Тип дохода" totalsRowLabel="TOTAL INCOME" totalsRowDxfId="77"/>
    <tableColumn id="2" name="ЯНВАРЬ" totalsRowFunction="sum" dataDxfId="27" totalsRowDxfId="76"/>
    <tableColumn id="3" name="ФЕВРАЛЬ" totalsRowFunction="sum" dataDxfId="26" totalsRowDxfId="75"/>
    <tableColumn id="4" name="МАРТ" totalsRowFunction="sum" dataDxfId="25" totalsRowDxfId="74"/>
    <tableColumn id="5" name="АПРЕЛЬ" totalsRowFunction="sum" dataDxfId="24" totalsRowDxfId="73"/>
    <tableColumn id="6" name="МАЙ" totalsRowFunction="sum" dataDxfId="23" totalsRowDxfId="72"/>
    <tableColumn id="7" name="ИЮНЬ" totalsRowFunction="sum" dataDxfId="22" totalsRowDxfId="71"/>
    <tableColumn id="8" name="ИЮЛЬ" totalsRowFunction="sum" dataDxfId="21" totalsRowDxfId="70"/>
    <tableColumn id="9" name="АВГУСТ" totalsRowFunction="sum" dataDxfId="20" totalsRowDxfId="69"/>
    <tableColumn id="10" name="СЕНТЯБРЬ" totalsRowFunction="sum" dataDxfId="19" totalsRowDxfId="68"/>
    <tableColumn id="11" name="ОКТЯБРЬ" totalsRowFunction="sum" dataDxfId="18" totalsRowDxfId="67"/>
    <tableColumn id="12" name="НОЯБРЬ" totalsRowFunction="sum" dataDxfId="17" totalsRowDxfId="66"/>
    <tableColumn id="13" name="ДЕКАБРЬ" totalsRowFunction="sum" dataDxfId="16" totalsRowDxfId="65"/>
    <tableColumn id="14" name="ВСЕГО С НАЧАЛА ГОДА" totalsRowFunction="sum" dataDxfId="15" totalsRowDxfId="64"/>
    <tableColumn id="15" name="ВСЕГО ЗА ГОД" dataDxfId="14" totalsRowDxfId="63"/>
  </tableColumns>
  <tableStyleInfo name="Семейный бюджет" showFirstColumn="1" showLastColumn="0" showRowStripes="1" showColumnStripes="0"/>
  <extLst>
    <ext xmlns:x14="http://schemas.microsoft.com/office/spreadsheetml/2009/9/main" uri="{504A1905-F514-4f6f-8877-14C23A59335A}">
      <x14:table altText="Ежемесячный доход" altTextSummary="Сумма доходов по типам для каждого календарного месяца."/>
    </ext>
  </extLst>
</table>
</file>

<file path=xl/tables/table2.xml><?xml version="1.0" encoding="utf-8"?>
<table xmlns="http://schemas.openxmlformats.org/spreadsheetml/2006/main" id="2" name="tblExpenses" displayName="tblExpenses" ref="B17:P35" headerRowDxfId="62" totalsRowDxfId="61">
  <tableColumns count="15">
    <tableColumn id="1" name="Расходы" totalsRowLabel="TOTAL EXPENSES" dataDxfId="60" totalsRowDxfId="59"/>
    <tableColumn id="2" name="ЯНВАРЬ" totalsRowFunction="sum" dataDxfId="13" totalsRowDxfId="58"/>
    <tableColumn id="3" name="ФЕВРАЛЬ" totalsRowFunction="sum" dataDxfId="12" totalsRowDxfId="57"/>
    <tableColumn id="4" name="МАРТ" totalsRowFunction="sum" dataDxfId="11" totalsRowDxfId="56"/>
    <tableColumn id="5" name="АПРЕЛЬ" totalsRowFunction="sum" dataDxfId="10" totalsRowDxfId="55"/>
    <tableColumn id="6" name="МАЙ" totalsRowFunction="sum" dataDxfId="9" totalsRowDxfId="54"/>
    <tableColumn id="7" name="ИЮНЬ" totalsRowFunction="sum" dataDxfId="8" totalsRowDxfId="53"/>
    <tableColumn id="8" name="ИЮЛЬ" totalsRowFunction="sum" dataDxfId="7" totalsRowDxfId="52"/>
    <tableColumn id="9" name="АВГУСТ" totalsRowFunction="sum" dataDxfId="6" totalsRowDxfId="51"/>
    <tableColumn id="10" name="СЕНТЯБРЬ" totalsRowFunction="sum" dataDxfId="5" totalsRowDxfId="50"/>
    <tableColumn id="11" name="ОКТЯБРЬ" totalsRowFunction="sum" dataDxfId="4" totalsRowDxfId="49"/>
    <tableColumn id="12" name="НОЯБРЬ" totalsRowFunction="sum" dataDxfId="3" totalsRowDxfId="48"/>
    <tableColumn id="13" name="ДЕКАБРЬ" totalsRowFunction="sum" dataDxfId="2" totalsRowDxfId="47"/>
    <tableColumn id="14" name="ВСЕГО С НАЧАЛА ГОДА" totalsRowFunction="sum" dataDxfId="1" totalsRowDxfId="46">
      <calculatedColumnFormula>SUM(tblExpenses[[#This Row],[ЯНВАРЬ]:[ДЕКАБРЬ]])</calculatedColumnFormula>
    </tableColumn>
    <tableColumn id="15" name="ВСЕГО ЗА ГОД" totalsRowFunction="sum" dataDxfId="0" totalsRowDxfId="45">
      <calculatedColumnFormula>IFERROR(AVERAGE(tblExpenses[[#This Row],[ЯНВАРЬ]:[ДЕКАБРЬ]]),"")</calculatedColumnFormula>
    </tableColumn>
  </tableColumns>
  <tableStyleInfo name="Семейный бюджет" showFirstColumn="1" showLastColumn="0" showRowStripes="1" showColumnStripes="0"/>
  <extLst>
    <ext xmlns:x14="http://schemas.microsoft.com/office/spreadsheetml/2009/9/main" uri="{504A1905-F514-4f6f-8877-14C23A59335A}">
      <x14:table altText="Ежемесячные расходы" altTextSummary="Сводка расходов для каждого календарного месяца."/>
    </ext>
  </extLst>
</table>
</file>

<file path=xl/tables/table3.xml><?xml version="1.0" encoding="utf-8"?>
<table xmlns="http://schemas.openxmlformats.org/spreadsheetml/2006/main" id="3" name="Table3" displayName="Table3" ref="B7:P10" totalsRowShown="0" headerRowDxfId="44" dataDxfId="43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Сводка" dataDxfId="42"/>
    <tableColumn id="2" name="ЯНВАРЬ" dataDxfId="41"/>
    <tableColumn id="3" name="ФЕВРАЛЬ" dataDxfId="40"/>
    <tableColumn id="4" name="МАРТ" dataDxfId="39"/>
    <tableColumn id="5" name="АПРЕЛЬ" dataDxfId="38"/>
    <tableColumn id="6" name="МАЙ" dataDxfId="37"/>
    <tableColumn id="7" name="ИЮНЬ" dataDxfId="36"/>
    <tableColumn id="8" name="ИЮЛЬ" dataDxfId="35"/>
    <tableColumn id="9" name="АВГУСТ" dataDxfId="34"/>
    <tableColumn id="10" name="СЕНТЯБРЬ" dataDxfId="33"/>
    <tableColumn id="11" name="ОКТЯБРЬ" dataDxfId="32"/>
    <tableColumn id="12" name="НОЯБРЬ" dataDxfId="31"/>
    <tableColumn id="13" name="ДЕКАБРЬ" dataDxfId="30"/>
    <tableColumn id="14" name="ВСЕГО С НАЧАЛА ГОДА" dataDxfId="29">
      <calculatedColumnFormula>SUM(C8:N8)</calculatedColumnFormula>
    </tableColumn>
    <tableColumn id="15" name="ВСЕГО ЗА ГОД" dataDxfId="28">
      <calculatedColumnFormula>IFERROR(AVERAGE(C8:N8),"")</calculatedColumnFormula>
    </tableColumn>
  </tableColumns>
  <tableStyleInfo name="Семейный бюджет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9.85546875" style="9" customWidth="1"/>
    <col min="3" max="14" width="12.7109375" style="42" customWidth="1"/>
    <col min="15" max="15" width="23.28515625" style="42" customWidth="1"/>
    <col min="16" max="16" width="28.85546875" style="43" customWidth="1"/>
    <col min="17" max="17" width="2.5703125" style="2" customWidth="1"/>
    <col min="18" max="16384" width="9.140625" style="2"/>
  </cols>
  <sheetData>
    <row r="1" spans="1:17" ht="13.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4"/>
    </row>
    <row r="2" spans="1:17" ht="141" customHeight="1" x14ac:dyDescent="0.3">
      <c r="A2" s="1"/>
      <c r="B2" s="35" t="s">
        <v>0</v>
      </c>
      <c r="C2" s="35"/>
      <c r="D2" s="35"/>
      <c r="E2" s="36" t="s">
        <v>26</v>
      </c>
      <c r="F2" s="36"/>
      <c r="G2" s="10"/>
      <c r="H2" s="11"/>
      <c r="I2" s="11"/>
      <c r="J2" s="11"/>
      <c r="K2" s="10"/>
      <c r="L2" s="10"/>
      <c r="M2" s="11"/>
      <c r="N2" s="10"/>
      <c r="O2" s="10"/>
      <c r="P2" s="25"/>
      <c r="Q2" s="2" t="s">
        <v>38</v>
      </c>
    </row>
    <row r="3" spans="1:17" ht="15.75" customHeight="1" x14ac:dyDescent="0.3">
      <c r="A3" s="1"/>
      <c r="B3" s="12"/>
      <c r="C3" s="12"/>
      <c r="D3" s="13"/>
      <c r="E3" s="13"/>
      <c r="F3" s="14"/>
      <c r="G3" s="15"/>
      <c r="H3" s="14"/>
      <c r="I3" s="14"/>
      <c r="J3" s="14"/>
      <c r="K3" s="15"/>
      <c r="L3" s="15"/>
      <c r="M3" s="14"/>
      <c r="N3" s="15"/>
      <c r="O3" s="15"/>
      <c r="P3" s="26"/>
    </row>
    <row r="4" spans="1:17" ht="67.5" customHeight="1" x14ac:dyDescent="0.3">
      <c r="A4" s="1"/>
      <c r="B4" s="16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23"/>
    </row>
    <row r="5" spans="1:17" ht="16.5" customHeight="1" x14ac:dyDescent="0.3">
      <c r="A5" s="1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4"/>
      <c r="P5" s="23"/>
    </row>
    <row r="6" spans="1:17" ht="9" customHeight="1" x14ac:dyDescent="0.3">
      <c r="A6" s="1"/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23"/>
    </row>
    <row r="7" spans="1:17" ht="21" customHeight="1" x14ac:dyDescent="0.3">
      <c r="A7" s="1"/>
      <c r="B7" s="27" t="s">
        <v>2</v>
      </c>
      <c r="C7" s="28" t="s">
        <v>24</v>
      </c>
      <c r="D7" s="28" t="s">
        <v>25</v>
      </c>
      <c r="E7" s="28" t="s">
        <v>27</v>
      </c>
      <c r="F7" s="28" t="s">
        <v>28</v>
      </c>
      <c r="G7" s="28" t="s">
        <v>29</v>
      </c>
      <c r="H7" s="28" t="s">
        <v>30</v>
      </c>
      <c r="I7" s="28" t="s">
        <v>31</v>
      </c>
      <c r="J7" s="28" t="s">
        <v>32</v>
      </c>
      <c r="K7" s="28" t="s">
        <v>33</v>
      </c>
      <c r="L7" s="28" t="s">
        <v>34</v>
      </c>
      <c r="M7" s="28" t="s">
        <v>35</v>
      </c>
      <c r="N7" s="28" t="s">
        <v>36</v>
      </c>
      <c r="O7" s="28" t="s">
        <v>37</v>
      </c>
      <c r="P7" s="29" t="s">
        <v>43</v>
      </c>
    </row>
    <row r="8" spans="1:17" ht="21" customHeight="1" x14ac:dyDescent="0.3">
      <c r="A8" s="1"/>
      <c r="B8" s="30" t="s">
        <v>3</v>
      </c>
      <c r="C8" s="37">
        <f>IF(COUNT(tblIncome[ЯНВАРЬ])=0,"",SUM(tblIncome[ЯНВАРЬ]))</f>
        <v>4775</v>
      </c>
      <c r="D8" s="37">
        <f>IF(COUNT(tblIncome[ФЕВРАЛЬ])=0,"",SUM(tblIncome[ФЕВРАЛЬ]))</f>
        <v>5213</v>
      </c>
      <c r="E8" s="37">
        <f>IF(COUNT(tblIncome[МАРТ])=0,"",SUM(tblIncome[МАРТ]))</f>
        <v>4821</v>
      </c>
      <c r="F8" s="37">
        <f>IF(COUNT(tblIncome[АПРЕЛЬ])=0,"",SUM(tblIncome[АПРЕЛЬ]))</f>
        <v>5088</v>
      </c>
      <c r="G8" s="37">
        <f>IF(COUNT(tblIncome[МАЙ])=0,"",SUM(tblIncome[МАЙ]))</f>
        <v>4963</v>
      </c>
      <c r="H8" s="37">
        <f>IF(COUNT(tblIncome[ИЮНЬ])=0,"",SUM(tblIncome[ИЮНЬ]))</f>
        <v>5094</v>
      </c>
      <c r="I8" s="37">
        <f>IF(COUNT(tblIncome[ИЮЛЬ])=0,"",SUM(tblIncome[ИЮЛЬ]))</f>
        <v>4957</v>
      </c>
      <c r="J8" s="37">
        <f>IF(COUNT(tblIncome[АВГУСТ])=0,"",SUM(tblIncome[АВГУСТ]))</f>
        <v>5008</v>
      </c>
      <c r="K8" s="37" t="str">
        <f>IF(COUNT(tblIncome[СЕНТЯБРЬ])=0,"",SUM(tblIncome[СЕНТЯБРЬ]))</f>
        <v/>
      </c>
      <c r="L8" s="37" t="str">
        <f>IF(COUNT(tblIncome[ОКТЯБРЬ])=0,"",SUM(tblIncome[ОКТЯБРЬ]))</f>
        <v/>
      </c>
      <c r="M8" s="37" t="str">
        <f>IF(COUNT(tblIncome[НОЯБРЬ])=0,"",SUM(tblIncome[НОЯБРЬ]))</f>
        <v/>
      </c>
      <c r="N8" s="37" t="str">
        <f>IF(COUNT(tblIncome[ДЕКАБРЬ])=0,"",SUM(tblIncome[ДЕКАБРЬ]))</f>
        <v/>
      </c>
      <c r="O8" s="37">
        <f>SUM(C8:N8)</f>
        <v>39919</v>
      </c>
      <c r="P8" s="38">
        <f>IFERROR(AVERAGE(C8:N8),"")</f>
        <v>4989.875</v>
      </c>
    </row>
    <row r="9" spans="1:17" ht="21" customHeight="1" x14ac:dyDescent="0.3">
      <c r="A9" s="1"/>
      <c r="B9" s="30" t="s">
        <v>4</v>
      </c>
      <c r="C9" s="37">
        <f>IF(COUNT(tblExpenses[ЯНВАРЬ])=0,"",SUM(tblExpenses[ЯНВАРЬ]))</f>
        <v>41471</v>
      </c>
      <c r="D9" s="37">
        <f>IF(COUNT(tblExpenses[ФЕВРАЛЬ])=0,"",SUM(tblExpenses[ФЕВРАЛЬ]))</f>
        <v>43671</v>
      </c>
      <c r="E9" s="37">
        <f>IF(COUNT(tblExpenses[МАРТ])=0,"",SUM(tblExpenses[МАРТ]))</f>
        <v>43032</v>
      </c>
      <c r="F9" s="37">
        <f>IF(COUNT(tblExpenses[АПРЕЛЬ])=0,"",SUM(tblExpenses[АПРЕЛЬ]))</f>
        <v>43760</v>
      </c>
      <c r="G9" s="37">
        <f>IF(COUNT(tblExpenses[МАЙ])=0,"",SUM(tblExpenses[МАЙ]))</f>
        <v>43177.5</v>
      </c>
      <c r="H9" s="37">
        <f>IF(COUNT(tblExpenses[ИЮНЬ])=0,"",SUM(tblExpenses[ИЮНЬ]))</f>
        <v>43016</v>
      </c>
      <c r="I9" s="37">
        <f>IF(COUNT(tblExpenses[ИЮЛЬ])=0,"",SUM(tblExpenses[ИЮЛЬ]))</f>
        <v>44546</v>
      </c>
      <c r="J9" s="37">
        <f>IF(COUNT(tblExpenses[АВГУСТ])=0,"",SUM(tblExpenses[АВГУСТ]))</f>
        <v>41975</v>
      </c>
      <c r="K9" s="37" t="str">
        <f>IF(COUNT(tblExpenses[СЕНТЯБРЬ])=0,"",SUM(tblExpenses[СЕНТЯБРЬ]))</f>
        <v/>
      </c>
      <c r="L9" s="37" t="str">
        <f>IF(COUNT(tblExpenses[ОКТЯБРЬ])=0,"",SUM(tblExpenses[ОКТЯБРЬ]))</f>
        <v/>
      </c>
      <c r="M9" s="37" t="str">
        <f>IF(COUNT(tblExpenses[НОЯБРЬ])=0,"",SUM(tblExpenses[НОЯБРЬ]))</f>
        <v/>
      </c>
      <c r="N9" s="37" t="str">
        <f>IF(COUNT(tblExpenses[ДЕКАБРЬ])=0,"",SUM(tblExpenses[ДЕКАБРЬ]))</f>
        <v/>
      </c>
      <c r="O9" s="37">
        <f t="shared" ref="O9:O10" si="0">SUM(C9:N9)</f>
        <v>344648.5</v>
      </c>
      <c r="P9" s="38">
        <f t="shared" ref="P9:P10" si="1">IFERROR(AVERAGE(C9:N9),"")</f>
        <v>43081.0625</v>
      </c>
    </row>
    <row r="10" spans="1:17" ht="21" customHeight="1" x14ac:dyDescent="0.3">
      <c r="A10" s="1"/>
      <c r="B10" s="30" t="s">
        <v>5</v>
      </c>
      <c r="C10" s="37">
        <f>IFERROR(IF(COUNT(tblIncome[ЯНВАРЬ])=0,"",C8-C9),"")</f>
        <v>-36696</v>
      </c>
      <c r="D10" s="37">
        <f>IFERROR(IF(COUNT(tblIncome[ФЕВРАЛЬ])=0,"",D8-D9),"")</f>
        <v>-38458</v>
      </c>
      <c r="E10" s="37">
        <f>IFERROR(IF(COUNT(tblIncome[МАРТ])=0,"",E8-E9),"")</f>
        <v>-38211</v>
      </c>
      <c r="F10" s="37">
        <f>IFERROR(IF(COUNT(tblIncome[АПРЕЛЬ])=0,"",F8-F9),"")</f>
        <v>-38672</v>
      </c>
      <c r="G10" s="37">
        <f>IFERROR(IF(COUNT(tblIncome[МАЙ])=0,"",G8-G9),"")</f>
        <v>-38214.5</v>
      </c>
      <c r="H10" s="37">
        <f>IFERROR(IF(COUNT(tblIncome[ИЮНЬ])=0,"",H8-H9),"")</f>
        <v>-37922</v>
      </c>
      <c r="I10" s="37">
        <f>IFERROR(IF(COUNT(tblIncome[ИЮЛЬ])=0,"",I8-I9),"")</f>
        <v>-39589</v>
      </c>
      <c r="J10" s="37">
        <f>IFERROR(IF(COUNT(tblIncome[АВГУСТ])=0,"",J8-J9),"")</f>
        <v>-36967</v>
      </c>
      <c r="K10" s="37" t="str">
        <f>IFERROR(IF(COUNT(tblIncome[СЕНТЯБРЬ])=0,"",K8-K9),"")</f>
        <v/>
      </c>
      <c r="L10" s="37" t="str">
        <f>IFERROR(IF(COUNT(tblIncome[ОКТЯБРЬ])=0,"",L8-L9),"")</f>
        <v/>
      </c>
      <c r="M10" s="37" t="str">
        <f>IFERROR(IF(COUNT(tblIncome[НОЯБРЬ])=0,"",M8-M9),"")</f>
        <v/>
      </c>
      <c r="N10" s="37" t="str">
        <f>IFERROR(IF(COUNT(tblIncome[ДЕКАБРЬ])=0,"",N8-N9),"")</f>
        <v/>
      </c>
      <c r="O10" s="37">
        <f t="shared" si="0"/>
        <v>-304729.5</v>
      </c>
      <c r="P10" s="38">
        <f t="shared" si="1"/>
        <v>-38091.1875</v>
      </c>
    </row>
    <row r="11" spans="1:17" ht="9" customHeight="1" x14ac:dyDescent="0.3">
      <c r="A11" s="1"/>
      <c r="B11" s="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7" s="3" customFormat="1" ht="21" customHeight="1" x14ac:dyDescent="0.25">
      <c r="B12" s="18" t="s">
        <v>6</v>
      </c>
      <c r="C12" s="19" t="s">
        <v>24</v>
      </c>
      <c r="D12" s="19" t="s">
        <v>25</v>
      </c>
      <c r="E12" s="19" t="s">
        <v>27</v>
      </c>
      <c r="F12" s="19" t="s">
        <v>28</v>
      </c>
      <c r="G12" s="19" t="s">
        <v>29</v>
      </c>
      <c r="H12" s="19" t="s">
        <v>30</v>
      </c>
      <c r="I12" s="19" t="s">
        <v>31</v>
      </c>
      <c r="J12" s="19" t="s">
        <v>32</v>
      </c>
      <c r="K12" s="19" t="s">
        <v>33</v>
      </c>
      <c r="L12" s="19" t="s">
        <v>34</v>
      </c>
      <c r="M12" s="19" t="s">
        <v>35</v>
      </c>
      <c r="N12" s="19" t="s">
        <v>36</v>
      </c>
      <c r="O12" s="19" t="s">
        <v>37</v>
      </c>
      <c r="P12" s="20" t="s">
        <v>43</v>
      </c>
    </row>
    <row r="13" spans="1:17" s="3" customFormat="1" ht="21" customHeight="1" x14ac:dyDescent="0.25">
      <c r="A13" s="4"/>
      <c r="B13" s="8" t="s">
        <v>7</v>
      </c>
      <c r="C13" s="39">
        <v>4000</v>
      </c>
      <c r="D13" s="39">
        <v>4410</v>
      </c>
      <c r="E13" s="39">
        <v>4019</v>
      </c>
      <c r="F13" s="39">
        <v>4263</v>
      </c>
      <c r="G13" s="39">
        <v>4123</v>
      </c>
      <c r="H13" s="39">
        <v>4308</v>
      </c>
      <c r="I13" s="39">
        <v>4162</v>
      </c>
      <c r="J13" s="39">
        <v>4165</v>
      </c>
      <c r="K13" s="39"/>
      <c r="L13" s="39"/>
      <c r="M13" s="39"/>
      <c r="N13" s="39"/>
      <c r="O13" s="39">
        <f>SUM(tblIncome[[#This Row],[ЯНВАРЬ]:[ДЕКАБРЬ]])</f>
        <v>33450</v>
      </c>
      <c r="P13" s="40">
        <f>IFERROR(AVERAGE(tblIncome[[#This Row],[ЯНВАРЬ]:[ДЕКАБРЬ]]),"")</f>
        <v>4181.25</v>
      </c>
    </row>
    <row r="14" spans="1:17" ht="21" customHeight="1" x14ac:dyDescent="0.3">
      <c r="A14" s="1"/>
      <c r="B14" s="8" t="s">
        <v>8</v>
      </c>
      <c r="C14" s="39">
        <v>275</v>
      </c>
      <c r="D14" s="39">
        <v>296</v>
      </c>
      <c r="E14" s="39">
        <v>251</v>
      </c>
      <c r="F14" s="39">
        <v>269</v>
      </c>
      <c r="G14" s="39">
        <v>252</v>
      </c>
      <c r="H14" s="39">
        <v>252</v>
      </c>
      <c r="I14" s="39">
        <v>262</v>
      </c>
      <c r="J14" s="39">
        <v>258</v>
      </c>
      <c r="K14" s="39"/>
      <c r="L14" s="39"/>
      <c r="M14" s="39"/>
      <c r="N14" s="39"/>
      <c r="O14" s="39">
        <f>SUM(tblIncome[[#This Row],[ЯНВАРЬ]:[ДЕКАБРЬ]])</f>
        <v>2115</v>
      </c>
      <c r="P14" s="40">
        <f>IFERROR(AVERAGE(tblIncome[[#This Row],[ЯНВАРЬ]:[ДЕКАБРЬ]]),"")</f>
        <v>264.375</v>
      </c>
    </row>
    <row r="15" spans="1:17" ht="21" customHeight="1" x14ac:dyDescent="0.3">
      <c r="A15" s="1"/>
      <c r="B15" s="8" t="s">
        <v>39</v>
      </c>
      <c r="C15" s="39">
        <v>500</v>
      </c>
      <c r="D15" s="39">
        <v>507</v>
      </c>
      <c r="E15" s="39">
        <v>551</v>
      </c>
      <c r="F15" s="39">
        <v>556</v>
      </c>
      <c r="G15" s="39">
        <v>588</v>
      </c>
      <c r="H15" s="39">
        <v>534</v>
      </c>
      <c r="I15" s="39">
        <v>533</v>
      </c>
      <c r="J15" s="39">
        <v>585</v>
      </c>
      <c r="K15" s="39"/>
      <c r="L15" s="39"/>
      <c r="M15" s="39"/>
      <c r="N15" s="39"/>
      <c r="O15" s="39">
        <f>SUM(tblIncome[[#This Row],[ЯНВАРЬ]:[ДЕКАБРЬ]])</f>
        <v>4354</v>
      </c>
      <c r="P15" s="40">
        <f>IFERROR(AVERAGE(tblIncome[[#This Row],[ЯНВАРЬ]:[ДЕКАБРЬ]]),"")</f>
        <v>544.25</v>
      </c>
    </row>
    <row r="16" spans="1:17" ht="9" customHeight="1" x14ac:dyDescent="0.3">
      <c r="A16" s="1"/>
      <c r="B16" s="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1"/>
    </row>
    <row r="17" spans="1:16" ht="21" customHeight="1" x14ac:dyDescent="0.3">
      <c r="A17" s="1"/>
      <c r="B17" s="18" t="s">
        <v>4</v>
      </c>
      <c r="C17" s="19" t="s">
        <v>24</v>
      </c>
      <c r="D17" s="19" t="s">
        <v>25</v>
      </c>
      <c r="E17" s="19" t="s">
        <v>27</v>
      </c>
      <c r="F17" s="19" t="s">
        <v>28</v>
      </c>
      <c r="G17" s="19" t="s">
        <v>29</v>
      </c>
      <c r="H17" s="19" t="s">
        <v>30</v>
      </c>
      <c r="I17" s="19" t="s">
        <v>31</v>
      </c>
      <c r="J17" s="19" t="s">
        <v>32</v>
      </c>
      <c r="K17" s="19" t="s">
        <v>33</v>
      </c>
      <c r="L17" s="19" t="s">
        <v>34</v>
      </c>
      <c r="M17" s="19" t="s">
        <v>35</v>
      </c>
      <c r="N17" s="19" t="s">
        <v>36</v>
      </c>
      <c r="O17" s="19" t="s">
        <v>37</v>
      </c>
      <c r="P17" s="20" t="s">
        <v>43</v>
      </c>
    </row>
    <row r="18" spans="1:16" ht="21" customHeight="1" x14ac:dyDescent="0.3">
      <c r="A18" s="1"/>
      <c r="B18" s="8" t="s">
        <v>9</v>
      </c>
      <c r="C18" s="39">
        <v>3560</v>
      </c>
      <c r="D18" s="39">
        <v>3560</v>
      </c>
      <c r="E18" s="39">
        <v>3560</v>
      </c>
      <c r="F18" s="39">
        <v>3560</v>
      </c>
      <c r="G18" s="39">
        <v>3560</v>
      </c>
      <c r="H18" s="39">
        <v>3560</v>
      </c>
      <c r="I18" s="39">
        <v>3560</v>
      </c>
      <c r="J18" s="39">
        <v>3560</v>
      </c>
      <c r="K18" s="39"/>
      <c r="L18" s="39"/>
      <c r="M18" s="39"/>
      <c r="N18" s="39"/>
      <c r="O18" s="39">
        <f>SUM(tblExpenses[[#This Row],[ЯНВАРЬ]:[ДЕКАБРЬ]])</f>
        <v>28480</v>
      </c>
      <c r="P18" s="40">
        <f>IFERROR(AVERAGE(tblExpenses[[#This Row],[ЯНВАРЬ]:[ДЕКАБРЬ]]),"")</f>
        <v>3560</v>
      </c>
    </row>
    <row r="19" spans="1:16" ht="21" customHeight="1" x14ac:dyDescent="0.3">
      <c r="A19" s="1"/>
      <c r="B19" s="8" t="s">
        <v>40</v>
      </c>
      <c r="C19" s="39">
        <v>6000</v>
      </c>
      <c r="D19" s="39">
        <v>7944</v>
      </c>
      <c r="E19" s="39">
        <v>7176</v>
      </c>
      <c r="F19" s="39">
        <v>7992</v>
      </c>
      <c r="G19" s="39">
        <v>7776</v>
      </c>
      <c r="H19" s="39">
        <v>7512</v>
      </c>
      <c r="I19" s="39">
        <v>8112</v>
      </c>
      <c r="J19" s="39">
        <v>5400</v>
      </c>
      <c r="K19" s="39"/>
      <c r="L19" s="39"/>
      <c r="M19" s="39"/>
      <c r="N19" s="39"/>
      <c r="O19" s="39">
        <f>SUM(tblExpenses[[#This Row],[ЯНВАРЬ]:[ДЕКАБРЬ]])</f>
        <v>57912</v>
      </c>
      <c r="P19" s="40">
        <f>IFERROR(AVERAGE(tblExpenses[[#This Row],[ЯНВАРЬ]:[ДЕКАБРЬ]]),"")</f>
        <v>7239</v>
      </c>
    </row>
    <row r="20" spans="1:16" ht="21" customHeight="1" x14ac:dyDescent="0.3">
      <c r="A20" s="1"/>
      <c r="B20" s="8" t="s">
        <v>10</v>
      </c>
      <c r="C20" s="39">
        <v>2200</v>
      </c>
      <c r="D20" s="39">
        <v>2200</v>
      </c>
      <c r="E20" s="39">
        <v>2200</v>
      </c>
      <c r="F20" s="39">
        <v>2200</v>
      </c>
      <c r="G20" s="39">
        <v>2200</v>
      </c>
      <c r="H20" s="39">
        <v>2200</v>
      </c>
      <c r="I20" s="39">
        <v>2200</v>
      </c>
      <c r="J20" s="39">
        <v>2200</v>
      </c>
      <c r="K20" s="39"/>
      <c r="L20" s="39"/>
      <c r="M20" s="39"/>
      <c r="N20" s="39"/>
      <c r="O20" s="39">
        <f>SUM(tblExpenses[[#This Row],[ЯНВАРЬ]:[ДЕКАБРЬ]])</f>
        <v>17600</v>
      </c>
      <c r="P20" s="40">
        <f>IFERROR(AVERAGE(tblExpenses[[#This Row],[ЯНВАРЬ]:[ДЕКАБРЬ]]),"")</f>
        <v>2200</v>
      </c>
    </row>
    <row r="21" spans="1:16" ht="21" customHeight="1" x14ac:dyDescent="0.3">
      <c r="A21" s="1"/>
      <c r="B21" s="8" t="s">
        <v>11</v>
      </c>
      <c r="C21" s="39">
        <v>1700</v>
      </c>
      <c r="D21" s="39">
        <v>1700</v>
      </c>
      <c r="E21" s="39">
        <v>1700</v>
      </c>
      <c r="F21" s="39">
        <v>1700</v>
      </c>
      <c r="G21" s="39">
        <v>1700</v>
      </c>
      <c r="H21" s="39">
        <v>1700</v>
      </c>
      <c r="I21" s="39">
        <v>1700</v>
      </c>
      <c r="J21" s="39">
        <v>1700</v>
      </c>
      <c r="K21" s="39"/>
      <c r="L21" s="39"/>
      <c r="M21" s="39"/>
      <c r="N21" s="39"/>
      <c r="O21" s="39">
        <f>SUM(tblExpenses[[#This Row],[ЯНВАРЬ]:[ДЕКАБРЬ]])</f>
        <v>13600</v>
      </c>
      <c r="P21" s="40">
        <f>IFERROR(AVERAGE(tblExpenses[[#This Row],[ЯНВАРЬ]:[ДЕКАБРЬ]]),"")</f>
        <v>1700</v>
      </c>
    </row>
    <row r="22" spans="1:16" ht="21" customHeight="1" x14ac:dyDescent="0.3">
      <c r="A22" s="1"/>
      <c r="B22" s="8" t="s">
        <v>12</v>
      </c>
      <c r="C22" s="39">
        <v>1000</v>
      </c>
      <c r="D22" s="39">
        <v>1000</v>
      </c>
      <c r="E22" s="39">
        <v>1000</v>
      </c>
      <c r="F22" s="39">
        <v>1000</v>
      </c>
      <c r="G22" s="39">
        <v>1000</v>
      </c>
      <c r="H22" s="39">
        <v>1000</v>
      </c>
      <c r="I22" s="39">
        <v>1000</v>
      </c>
      <c r="J22" s="39">
        <v>1000</v>
      </c>
      <c r="K22" s="39"/>
      <c r="L22" s="39"/>
      <c r="M22" s="39"/>
      <c r="N22" s="39"/>
      <c r="O22" s="39">
        <f>SUM(tblExpenses[[#This Row],[ЯНВАРЬ]:[ДЕКАБРЬ]])</f>
        <v>8000</v>
      </c>
      <c r="P22" s="40">
        <f>IFERROR(AVERAGE(tblExpenses[[#This Row],[ЯНВАРЬ]:[ДЕКАБРЬ]]),"")</f>
        <v>1000</v>
      </c>
    </row>
    <row r="23" spans="1:16" ht="21" customHeight="1" x14ac:dyDescent="0.3">
      <c r="A23" s="1"/>
      <c r="B23" s="8" t="s">
        <v>13</v>
      </c>
      <c r="C23" s="39">
        <v>1500</v>
      </c>
      <c r="D23" s="39">
        <v>1500</v>
      </c>
      <c r="E23" s="39">
        <v>1500</v>
      </c>
      <c r="F23" s="39">
        <v>1500</v>
      </c>
      <c r="G23" s="39">
        <v>1500</v>
      </c>
      <c r="H23" s="39">
        <v>1500</v>
      </c>
      <c r="I23" s="39">
        <v>1500</v>
      </c>
      <c r="J23" s="39">
        <v>1500</v>
      </c>
      <c r="K23" s="39"/>
      <c r="L23" s="39"/>
      <c r="M23" s="39"/>
      <c r="N23" s="39"/>
      <c r="O23" s="39">
        <f>SUM(tblExpenses[[#This Row],[ЯНВАРЬ]:[ДЕКАБРЬ]])</f>
        <v>12000</v>
      </c>
      <c r="P23" s="40">
        <f>IFERROR(AVERAGE(tblExpenses[[#This Row],[ЯНВАРЬ]:[ДЕКАБРЬ]]),"")</f>
        <v>1500</v>
      </c>
    </row>
    <row r="24" spans="1:16" ht="21" customHeight="1" x14ac:dyDescent="0.3">
      <c r="A24" s="1"/>
      <c r="B24" s="8" t="s">
        <v>14</v>
      </c>
      <c r="C24" s="39">
        <v>120</v>
      </c>
      <c r="D24" s="39">
        <v>120</v>
      </c>
      <c r="E24" s="39">
        <v>120</v>
      </c>
      <c r="F24" s="39">
        <v>120</v>
      </c>
      <c r="G24" s="39">
        <v>120</v>
      </c>
      <c r="H24" s="39">
        <v>120</v>
      </c>
      <c r="I24" s="39">
        <v>120</v>
      </c>
      <c r="J24" s="39">
        <v>120</v>
      </c>
      <c r="K24" s="39"/>
      <c r="L24" s="39"/>
      <c r="M24" s="39"/>
      <c r="N24" s="39"/>
      <c r="O24" s="39">
        <f>SUM(tblExpenses[[#This Row],[ЯНВАРЬ]:[ДЕКАБРЬ]])</f>
        <v>960</v>
      </c>
      <c r="P24" s="40">
        <f>IFERROR(AVERAGE(tblExpenses[[#This Row],[ЯНВАРЬ]:[ДЕКАБРЬ]]),"")</f>
        <v>120</v>
      </c>
    </row>
    <row r="25" spans="1:16" ht="21" customHeight="1" x14ac:dyDescent="0.3">
      <c r="A25" s="1"/>
      <c r="B25" s="8" t="s">
        <v>15</v>
      </c>
      <c r="C25" s="39">
        <v>235</v>
      </c>
      <c r="D25" s="39">
        <v>235</v>
      </c>
      <c r="E25" s="39">
        <v>235</v>
      </c>
      <c r="F25" s="39">
        <v>235</v>
      </c>
      <c r="G25" s="39">
        <v>235</v>
      </c>
      <c r="H25" s="39">
        <v>235</v>
      </c>
      <c r="I25" s="39">
        <v>235</v>
      </c>
      <c r="J25" s="39">
        <v>235</v>
      </c>
      <c r="K25" s="39"/>
      <c r="L25" s="39"/>
      <c r="M25" s="39"/>
      <c r="N25" s="39"/>
      <c r="O25" s="39">
        <f>SUM(tblExpenses[[#This Row],[ЯНВАРЬ]:[ДЕКАБРЬ]])</f>
        <v>1880</v>
      </c>
      <c r="P25" s="40">
        <f>IFERROR(AVERAGE(tblExpenses[[#This Row],[ЯНВАРЬ]:[ДЕКАБРЬ]]),"")</f>
        <v>235</v>
      </c>
    </row>
    <row r="26" spans="1:16" ht="21" customHeight="1" x14ac:dyDescent="0.3">
      <c r="A26" s="1"/>
      <c r="B26" s="8" t="s">
        <v>16</v>
      </c>
      <c r="C26" s="39">
        <v>200</v>
      </c>
      <c r="D26" s="39">
        <v>189</v>
      </c>
      <c r="E26" s="39">
        <v>216</v>
      </c>
      <c r="F26" s="39">
        <v>189</v>
      </c>
      <c r="G26" s="39">
        <v>202.5</v>
      </c>
      <c r="H26" s="39">
        <v>216</v>
      </c>
      <c r="I26" s="39">
        <v>243</v>
      </c>
      <c r="J26" s="39">
        <v>197</v>
      </c>
      <c r="K26" s="39"/>
      <c r="L26" s="39"/>
      <c r="M26" s="39"/>
      <c r="N26" s="39"/>
      <c r="O26" s="39">
        <f>SUM(tblExpenses[[#This Row],[ЯНВАРЬ]:[ДЕКАБРЬ]])</f>
        <v>1652.5</v>
      </c>
      <c r="P26" s="40">
        <f>IFERROR(AVERAGE(tblExpenses[[#This Row],[ЯНВАРЬ]:[ДЕКАБРЬ]]),"")</f>
        <v>206.5625</v>
      </c>
    </row>
    <row r="27" spans="1:16" ht="21" customHeight="1" x14ac:dyDescent="0.3">
      <c r="A27" s="1"/>
      <c r="B27" s="8" t="s">
        <v>17</v>
      </c>
      <c r="C27" s="39">
        <v>715</v>
      </c>
      <c r="D27" s="39">
        <v>756</v>
      </c>
      <c r="E27" s="39">
        <v>780</v>
      </c>
      <c r="F27" s="39">
        <v>715</v>
      </c>
      <c r="G27" s="39">
        <v>756</v>
      </c>
      <c r="H27" s="39">
        <v>715</v>
      </c>
      <c r="I27" s="39">
        <v>756</v>
      </c>
      <c r="J27" s="39">
        <v>715</v>
      </c>
      <c r="K27" s="39"/>
      <c r="L27" s="39"/>
      <c r="M27" s="39"/>
      <c r="N27" s="39"/>
      <c r="O27" s="39">
        <f>SUM(tblExpenses[[#This Row],[ЯНВАРЬ]:[ДЕКАБРЬ]])</f>
        <v>5908</v>
      </c>
      <c r="P27" s="40">
        <f>IFERROR(AVERAGE(tblExpenses[[#This Row],[ЯНВАРЬ]:[ДЕКАБРЬ]]),"")</f>
        <v>738.5</v>
      </c>
    </row>
    <row r="28" spans="1:16" ht="21" customHeight="1" x14ac:dyDescent="0.3">
      <c r="A28" s="1"/>
      <c r="B28" s="8" t="s">
        <v>18</v>
      </c>
      <c r="C28" s="39">
        <v>400</v>
      </c>
      <c r="D28" s="39">
        <v>400</v>
      </c>
      <c r="E28" s="39">
        <v>400</v>
      </c>
      <c r="F28" s="39">
        <v>400</v>
      </c>
      <c r="G28" s="39">
        <v>400</v>
      </c>
      <c r="H28" s="39">
        <v>400</v>
      </c>
      <c r="I28" s="39">
        <v>400</v>
      </c>
      <c r="J28" s="39">
        <v>400</v>
      </c>
      <c r="K28" s="39"/>
      <c r="L28" s="39"/>
      <c r="M28" s="39"/>
      <c r="N28" s="39"/>
      <c r="O28" s="39">
        <f>SUM(tblExpenses[[#This Row],[ЯНВАРЬ]:[ДЕКАБРЬ]])</f>
        <v>3200</v>
      </c>
      <c r="P28" s="40">
        <f>IFERROR(AVERAGE(tblExpenses[[#This Row],[ЯНВАРЬ]:[ДЕКАБРЬ]]),"")</f>
        <v>400</v>
      </c>
    </row>
    <row r="29" spans="1:16" ht="21" customHeight="1" x14ac:dyDescent="0.3">
      <c r="A29" s="1"/>
      <c r="B29" s="8" t="s">
        <v>19</v>
      </c>
      <c r="C29" s="39">
        <v>155</v>
      </c>
      <c r="D29" s="39">
        <v>155</v>
      </c>
      <c r="E29" s="39">
        <v>158</v>
      </c>
      <c r="F29" s="39">
        <v>160</v>
      </c>
      <c r="G29" s="39">
        <v>165</v>
      </c>
      <c r="H29" s="39">
        <v>200</v>
      </c>
      <c r="I29" s="39">
        <v>340</v>
      </c>
      <c r="J29" s="39">
        <v>350</v>
      </c>
      <c r="K29" s="39"/>
      <c r="L29" s="39"/>
      <c r="M29" s="39"/>
      <c r="N29" s="39"/>
      <c r="O29" s="39">
        <f>SUM(tblExpenses[[#This Row],[ЯНВАРЬ]:[ДЕКАБРЬ]])</f>
        <v>1683</v>
      </c>
      <c r="P29" s="40">
        <f>IFERROR(AVERAGE(tblExpenses[[#This Row],[ЯНВАРЬ]:[ДЕКАБРЬ]]),"")</f>
        <v>210.375</v>
      </c>
    </row>
    <row r="30" spans="1:16" ht="21" customHeight="1" x14ac:dyDescent="0.25">
      <c r="B30" s="8" t="s">
        <v>20</v>
      </c>
      <c r="C30" s="39">
        <v>1361</v>
      </c>
      <c r="D30" s="39">
        <v>1364</v>
      </c>
      <c r="E30" s="39">
        <v>1443</v>
      </c>
      <c r="F30" s="39">
        <v>1521</v>
      </c>
      <c r="G30" s="39">
        <v>1755</v>
      </c>
      <c r="H30" s="39">
        <v>1638</v>
      </c>
      <c r="I30" s="39">
        <v>1638</v>
      </c>
      <c r="J30" s="39">
        <v>1404</v>
      </c>
      <c r="K30" s="39"/>
      <c r="L30" s="39"/>
      <c r="M30" s="39"/>
      <c r="N30" s="39"/>
      <c r="O30" s="39">
        <f>SUM(tblExpenses[[#This Row],[ЯНВАРЬ]:[ДЕКАБРЬ]])</f>
        <v>12124</v>
      </c>
      <c r="P30" s="40">
        <f>IFERROR(AVERAGE(tblExpenses[[#This Row],[ЯНВАРЬ]:[ДЕКАБРЬ]]),"")</f>
        <v>1515.5</v>
      </c>
    </row>
    <row r="31" spans="1:16" ht="21" customHeight="1" x14ac:dyDescent="0.3">
      <c r="A31" s="1"/>
      <c r="B31" s="8" t="s">
        <v>21</v>
      </c>
      <c r="C31" s="39">
        <v>500</v>
      </c>
      <c r="D31" s="39">
        <v>450</v>
      </c>
      <c r="E31" s="39">
        <v>400</v>
      </c>
      <c r="F31" s="39">
        <v>400</v>
      </c>
      <c r="G31" s="39">
        <v>420</v>
      </c>
      <c r="H31" s="39">
        <v>500</v>
      </c>
      <c r="I31" s="39">
        <v>550</v>
      </c>
      <c r="J31" s="39">
        <v>400</v>
      </c>
      <c r="K31" s="39"/>
      <c r="L31" s="39"/>
      <c r="M31" s="39"/>
      <c r="N31" s="39"/>
      <c r="O31" s="39">
        <f>SUM(tblExpenses[[#This Row],[ЯНВАРЬ]:[ДЕКАБРЬ]])</f>
        <v>3620</v>
      </c>
      <c r="P31" s="40">
        <f>IFERROR(AVERAGE(tblExpenses[[#This Row],[ЯНВАРЬ]:[ДЕКАБРЬ]]),"")</f>
        <v>452.5</v>
      </c>
    </row>
    <row r="32" spans="1:16" ht="21" customHeight="1" x14ac:dyDescent="0.25">
      <c r="B32" s="8" t="s">
        <v>22</v>
      </c>
      <c r="C32" s="39">
        <v>1145</v>
      </c>
      <c r="D32" s="39">
        <v>828</v>
      </c>
      <c r="E32" s="39">
        <v>464</v>
      </c>
      <c r="F32" s="39">
        <v>1048</v>
      </c>
      <c r="G32" s="39">
        <v>368</v>
      </c>
      <c r="H32" s="39">
        <v>840</v>
      </c>
      <c r="I32" s="39">
        <v>672</v>
      </c>
      <c r="J32" s="39">
        <v>864</v>
      </c>
      <c r="K32" s="39"/>
      <c r="L32" s="39"/>
      <c r="M32" s="39"/>
      <c r="N32" s="39"/>
      <c r="O32" s="39">
        <f>SUM(tblExpenses[[#This Row],[ЯНВАРЬ]:[ДЕКАБРЬ]])</f>
        <v>6229</v>
      </c>
      <c r="P32" s="40">
        <f>IFERROR(AVERAGE(tblExpenses[[#This Row],[ЯНВАРЬ]:[ДЕКАБРЬ]]),"")</f>
        <v>778.625</v>
      </c>
    </row>
    <row r="33" spans="2:16" ht="21" customHeight="1" x14ac:dyDescent="0.25">
      <c r="B33" s="8" t="s">
        <v>23</v>
      </c>
      <c r="C33" s="39">
        <v>18000</v>
      </c>
      <c r="D33" s="39">
        <v>18000</v>
      </c>
      <c r="E33" s="39">
        <v>18000</v>
      </c>
      <c r="F33" s="39">
        <v>18000</v>
      </c>
      <c r="G33" s="39">
        <v>18000</v>
      </c>
      <c r="H33" s="39">
        <v>18000</v>
      </c>
      <c r="I33" s="39">
        <v>18000</v>
      </c>
      <c r="J33" s="39">
        <v>18000</v>
      </c>
      <c r="K33" s="39"/>
      <c r="L33" s="39"/>
      <c r="M33" s="39"/>
      <c r="N33" s="39"/>
      <c r="O33" s="39">
        <f>SUM(tblExpenses[[#This Row],[ЯНВАРЬ]:[ДЕКАБРЬ]])</f>
        <v>144000</v>
      </c>
      <c r="P33" s="40">
        <f>IFERROR(AVERAGE(tblExpenses[[#This Row],[ЯНВАРЬ]:[ДЕКАБРЬ]]),"")</f>
        <v>18000</v>
      </c>
    </row>
    <row r="34" spans="2:16" ht="21" customHeight="1" x14ac:dyDescent="0.25">
      <c r="B34" s="8" t="s">
        <v>41</v>
      </c>
      <c r="C34" s="39">
        <v>2000</v>
      </c>
      <c r="D34" s="39">
        <v>2250</v>
      </c>
      <c r="E34" s="39">
        <v>3000</v>
      </c>
      <c r="F34" s="39">
        <v>2000</v>
      </c>
      <c r="G34" s="39">
        <v>2000</v>
      </c>
      <c r="H34" s="39">
        <v>2000</v>
      </c>
      <c r="I34" s="39">
        <v>2500</v>
      </c>
      <c r="J34" s="39">
        <v>3250</v>
      </c>
      <c r="K34" s="39"/>
      <c r="L34" s="39"/>
      <c r="M34" s="39"/>
      <c r="N34" s="39"/>
      <c r="O34" s="39">
        <f>SUM(tblExpenses[[#This Row],[ЯНВАРЬ]:[ДЕКАБРЬ]])</f>
        <v>19000</v>
      </c>
      <c r="P34" s="40">
        <f>IFERROR(AVERAGE(tblExpenses[[#This Row],[ЯНВАРЬ]:[ДЕКАБРЬ]]),"")</f>
        <v>2375</v>
      </c>
    </row>
    <row r="35" spans="2:16" ht="21" customHeight="1" x14ac:dyDescent="0.25">
      <c r="B35" s="6" t="s">
        <v>42</v>
      </c>
      <c r="C35" s="41">
        <v>680</v>
      </c>
      <c r="D35" s="41">
        <v>1020</v>
      </c>
      <c r="E35" s="41">
        <v>680</v>
      </c>
      <c r="F35" s="41">
        <v>1020</v>
      </c>
      <c r="G35" s="41">
        <v>1020</v>
      </c>
      <c r="H35" s="41">
        <v>680</v>
      </c>
      <c r="I35" s="41">
        <v>1020</v>
      </c>
      <c r="J35" s="41">
        <v>680</v>
      </c>
      <c r="K35" s="41"/>
      <c r="L35" s="41"/>
      <c r="M35" s="41"/>
      <c r="N35" s="41"/>
      <c r="O35" s="39">
        <f>SUM(tblExpenses[[#This Row],[ЯНВАРЬ]:[ДЕКАБРЬ]])</f>
        <v>6800</v>
      </c>
      <c r="P35" s="40">
        <f>IFERROR(AVERAGE(tblExpenses[[#This Row],[ЯНВАРЬ]:[ДЕКАБРЬ]]),"")</f>
        <v>850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Семейный бюджет</vt:lpstr>
      <vt:lpstr>'Семейный бюджет'!Print_Titles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</dc:creator>
  <cp:lastModifiedBy>Petr Barborik</cp:lastModifiedBy>
  <dcterms:created xsi:type="dcterms:W3CDTF">2013-11-29T19:17:45Z</dcterms:created>
  <dcterms:modified xsi:type="dcterms:W3CDTF">2014-08-21T07:40:40Z</dcterms:modified>
</cp:coreProperties>
</file>