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5" yWindow="-15" windowWidth="3855" windowHeight="8700"/>
  </bookViews>
  <sheets>
    <sheet name="Orice an" sheetId="4" r:id="rId1"/>
  </sheets>
  <definedNames>
    <definedName name="Anul">'Orice an'!$B$2</definedName>
    <definedName name="AprDum1">DATEVALUE("01.04."&amp;Anul)-WEEKDAY(DATEVALUE("01.04."&amp;Anul),2)+1</definedName>
    <definedName name="AugDum1">DATEVALUE("01.08."&amp;Anul)-WEEKDAY(DATEVALUE("01.08."&amp;Anul),2)+1</definedName>
    <definedName name="DecDum1">DATEVALUE("01.12."&amp;Anul)-WEEKDAY(DATEVALUE("01.12."&amp;Anul),2)+1</definedName>
    <definedName name="FebDum1">DATEVALUE("01.02."&amp;Anul)-WEEKDAY(DATEVALUE("01.02."&amp;Anul),2)+1</definedName>
    <definedName name="IanDum1">DATEVALUE("01.01."&amp;Anul)-WEEKDAY(DATEVALUE("01.01."&amp;Anul),2)+1</definedName>
    <definedName name="IulDum1">DATEVALUE("01.07."&amp;Anul)-WEEKDAY(DATEVALUE("01.07."&amp;Anul),2)+1</definedName>
    <definedName name="IunDum1">DATEVALUE("01.06."&amp;Anul)-WEEKDAY(DATEVALUE("01.06."&amp;Anul),2)+1</definedName>
    <definedName name="MaiDum1">DATEVALUE("01.05."&amp;Anul)-WEEKDAY(DATEVALUE("01.05."&amp;Anul),2)+1</definedName>
    <definedName name="MarDum1">DATEVALUE("01.03."&amp;Anul)-WEEKDAY(DATEVALUE("01.03."&amp;Anul),2)+1</definedName>
    <definedName name="NovDum1">DATEVALUE("01.11."&amp;Anul)-WEEKDAY(DATEVALUE("01.11."&amp;Anul),2)+1</definedName>
    <definedName name="OctDum1">DATEVALUE("01.10."&amp;Anul)-WEEKDAY(DATEVALUE("01.10."&amp;Anul),2)+1</definedName>
    <definedName name="SeptDum1">DATEVALUE("01.09."&amp;Anul)-WEEKDAY(DATEVALUE("01.09."&amp;Anul),2)+1</definedName>
    <definedName name="_xlnm.Print_Area" localSheetId="0">'Orice an'!$B$2:$AH$31</definedName>
  </definedNames>
  <calcPr calcId="162913"/>
</workbook>
</file>

<file path=xl/calcChain.xml><?xml version="1.0" encoding="utf-8"?>
<calcChain xmlns="http://schemas.openxmlformats.org/spreadsheetml/2006/main">
  <c r="B2" i="4" l="1"/>
  <c r="AG30" i="4" l="1"/>
  <c r="AE30" i="4"/>
  <c r="AC30" i="4"/>
  <c r="AA30" i="4"/>
  <c r="AF29" i="4"/>
  <c r="AD29" i="4"/>
  <c r="AB29" i="4"/>
  <c r="AG28" i="4"/>
  <c r="AE28" i="4"/>
  <c r="AC28" i="4"/>
  <c r="AA28" i="4"/>
  <c r="AF27" i="4"/>
  <c r="AD27" i="4"/>
  <c r="AB27" i="4"/>
  <c r="AG26" i="4"/>
  <c r="AE26" i="4"/>
  <c r="AC26" i="4"/>
  <c r="AA26" i="4"/>
  <c r="AF25" i="4"/>
  <c r="AD25" i="4"/>
  <c r="AB25" i="4"/>
  <c r="AF30" i="4"/>
  <c r="AD30" i="4"/>
  <c r="AB30" i="4"/>
  <c r="AG29" i="4"/>
  <c r="AE29" i="4"/>
  <c r="AC29" i="4"/>
  <c r="AA29" i="4"/>
  <c r="AF28" i="4"/>
  <c r="AD28" i="4"/>
  <c r="AB28" i="4"/>
  <c r="AG27" i="4"/>
  <c r="AE27" i="4"/>
  <c r="AC27" i="4"/>
  <c r="AA27" i="4"/>
  <c r="AF26" i="4"/>
  <c r="AD26" i="4"/>
  <c r="AB26" i="4"/>
  <c r="AG25" i="4"/>
  <c r="AE25" i="4"/>
  <c r="AC25" i="4"/>
  <c r="AA25" i="4"/>
  <c r="AG21" i="4"/>
  <c r="AE21" i="4"/>
  <c r="AC21" i="4"/>
  <c r="AA21" i="4"/>
  <c r="AF20" i="4"/>
  <c r="AD20" i="4"/>
  <c r="AB20" i="4"/>
  <c r="AG19" i="4"/>
  <c r="AE19" i="4"/>
  <c r="AC19" i="4"/>
  <c r="AA19" i="4"/>
  <c r="AF18" i="4"/>
  <c r="AD18" i="4"/>
  <c r="AB18" i="4"/>
  <c r="AG17" i="4"/>
  <c r="AE17" i="4"/>
  <c r="AC17" i="4"/>
  <c r="AA17" i="4"/>
  <c r="AF16" i="4"/>
  <c r="AD16" i="4"/>
  <c r="AB16" i="4"/>
  <c r="AF21" i="4"/>
  <c r="AD21" i="4"/>
  <c r="AB21" i="4"/>
  <c r="AG20" i="4"/>
  <c r="AE20" i="4"/>
  <c r="AC20" i="4"/>
  <c r="AA20" i="4"/>
  <c r="AF19" i="4"/>
  <c r="AD19" i="4"/>
  <c r="AB19" i="4"/>
  <c r="AG18" i="4"/>
  <c r="AE18" i="4"/>
  <c r="AC18" i="4"/>
  <c r="AA18" i="4"/>
  <c r="AF17" i="4"/>
  <c r="AD17" i="4"/>
  <c r="AB17" i="4"/>
  <c r="AG16" i="4"/>
  <c r="AE16" i="4"/>
  <c r="AC16" i="4"/>
  <c r="AA16" i="4"/>
  <c r="AG12" i="4"/>
  <c r="AE12" i="4"/>
  <c r="AC12" i="4"/>
  <c r="AA12" i="4"/>
  <c r="AF11" i="4"/>
  <c r="AD11" i="4"/>
  <c r="AB11" i="4"/>
  <c r="AG10" i="4"/>
  <c r="AE10" i="4"/>
  <c r="AC10" i="4"/>
  <c r="AA10" i="4"/>
  <c r="AF9" i="4"/>
  <c r="AD9" i="4"/>
  <c r="AB9" i="4"/>
  <c r="AG8" i="4"/>
  <c r="AE8" i="4"/>
  <c r="AC8" i="4"/>
  <c r="AA8" i="4"/>
  <c r="AF7" i="4"/>
  <c r="AD7" i="4"/>
  <c r="AB7" i="4"/>
  <c r="AF12" i="4"/>
  <c r="AD12" i="4"/>
  <c r="AB12" i="4"/>
  <c r="AG11" i="4"/>
  <c r="AE11" i="4"/>
  <c r="AC11" i="4"/>
  <c r="AA11" i="4"/>
  <c r="AF10" i="4"/>
  <c r="AD10" i="4"/>
  <c r="AB10" i="4"/>
  <c r="AG9" i="4"/>
  <c r="AE9" i="4"/>
  <c r="AC9" i="4"/>
  <c r="AA9" i="4"/>
  <c r="AF8" i="4"/>
  <c r="AD8" i="4"/>
  <c r="AB8" i="4"/>
  <c r="AG7" i="4"/>
  <c r="AE7" i="4"/>
  <c r="AC7" i="4"/>
  <c r="AA7" i="4"/>
  <c r="Y30" i="4"/>
  <c r="W30" i="4"/>
  <c r="U30" i="4"/>
  <c r="S30" i="4"/>
  <c r="X29" i="4"/>
  <c r="V29" i="4"/>
  <c r="T29" i="4"/>
  <c r="Y28" i="4"/>
  <c r="W28" i="4"/>
  <c r="U28" i="4"/>
  <c r="S28" i="4"/>
  <c r="X27" i="4"/>
  <c r="V27" i="4"/>
  <c r="T27" i="4"/>
  <c r="Y26" i="4"/>
  <c r="W26" i="4"/>
  <c r="U26" i="4"/>
  <c r="S26" i="4"/>
  <c r="X25" i="4"/>
  <c r="V25" i="4"/>
  <c r="T25" i="4"/>
  <c r="X30" i="4"/>
  <c r="V30" i="4"/>
  <c r="T30" i="4"/>
  <c r="Y29" i="4"/>
  <c r="W29" i="4"/>
  <c r="U29" i="4"/>
  <c r="S29" i="4"/>
  <c r="X28" i="4"/>
  <c r="V28" i="4"/>
  <c r="T28" i="4"/>
  <c r="Y27" i="4"/>
  <c r="W27" i="4"/>
  <c r="U27" i="4"/>
  <c r="S27" i="4"/>
  <c r="X26" i="4"/>
  <c r="V26" i="4"/>
  <c r="T26" i="4"/>
  <c r="Y25" i="4"/>
  <c r="W25" i="4"/>
  <c r="U25" i="4"/>
  <c r="S25" i="4"/>
  <c r="Y21" i="4"/>
  <c r="W21" i="4"/>
  <c r="U21" i="4"/>
  <c r="S21" i="4"/>
  <c r="X20" i="4"/>
  <c r="V20" i="4"/>
  <c r="T20" i="4"/>
  <c r="Y19" i="4"/>
  <c r="W19" i="4"/>
  <c r="U19" i="4"/>
  <c r="S19" i="4"/>
  <c r="X18" i="4"/>
  <c r="V18" i="4"/>
  <c r="T18" i="4"/>
  <c r="Y17" i="4"/>
  <c r="W17" i="4"/>
  <c r="U17" i="4"/>
  <c r="S17" i="4"/>
  <c r="X16" i="4"/>
  <c r="V16" i="4"/>
  <c r="T16" i="4"/>
  <c r="X21" i="4"/>
  <c r="V21" i="4"/>
  <c r="T21" i="4"/>
  <c r="Y20" i="4"/>
  <c r="W20" i="4"/>
  <c r="U20" i="4"/>
  <c r="S20" i="4"/>
  <c r="X19" i="4"/>
  <c r="V19" i="4"/>
  <c r="T19" i="4"/>
  <c r="Y18" i="4"/>
  <c r="W18" i="4"/>
  <c r="U18" i="4"/>
  <c r="S18" i="4"/>
  <c r="X17" i="4"/>
  <c r="V17" i="4"/>
  <c r="T17" i="4"/>
  <c r="Y16" i="4"/>
  <c r="W16" i="4"/>
  <c r="U16" i="4"/>
  <c r="S16" i="4"/>
  <c r="Y12" i="4"/>
  <c r="W12" i="4"/>
  <c r="U12" i="4"/>
  <c r="S12" i="4"/>
  <c r="X11" i="4"/>
  <c r="V11" i="4"/>
  <c r="T11" i="4"/>
  <c r="Y10" i="4"/>
  <c r="W10" i="4"/>
  <c r="U10" i="4"/>
  <c r="S10" i="4"/>
  <c r="X9" i="4"/>
  <c r="V9" i="4"/>
  <c r="T9" i="4"/>
  <c r="Y8" i="4"/>
  <c r="W8" i="4"/>
  <c r="U8" i="4"/>
  <c r="S8" i="4"/>
  <c r="X7" i="4"/>
  <c r="V7" i="4"/>
  <c r="T7" i="4"/>
  <c r="X12" i="4"/>
  <c r="V12" i="4"/>
  <c r="T12" i="4"/>
  <c r="Y11" i="4"/>
  <c r="W11" i="4"/>
  <c r="U11" i="4"/>
  <c r="S11" i="4"/>
  <c r="X10" i="4"/>
  <c r="V10" i="4"/>
  <c r="T10" i="4"/>
  <c r="Y9" i="4"/>
  <c r="W9" i="4"/>
  <c r="U9" i="4"/>
  <c r="S9" i="4"/>
  <c r="X8" i="4"/>
  <c r="V8" i="4"/>
  <c r="T8" i="4"/>
  <c r="Y7" i="4"/>
  <c r="W7" i="4"/>
  <c r="U7" i="4"/>
  <c r="S7" i="4"/>
  <c r="Q30" i="4"/>
  <c r="O30" i="4"/>
  <c r="M30" i="4"/>
  <c r="K30" i="4"/>
  <c r="P29" i="4"/>
  <c r="N29" i="4"/>
  <c r="L29" i="4"/>
  <c r="Q28" i="4"/>
  <c r="O28" i="4"/>
  <c r="M28" i="4"/>
  <c r="K28" i="4"/>
  <c r="P27" i="4"/>
  <c r="N27" i="4"/>
  <c r="L27" i="4"/>
  <c r="Q26" i="4"/>
  <c r="O26" i="4"/>
  <c r="M26" i="4"/>
  <c r="K26" i="4"/>
  <c r="P25" i="4"/>
  <c r="N25" i="4"/>
  <c r="L25" i="4"/>
  <c r="P30" i="4"/>
  <c r="N30" i="4"/>
  <c r="L30" i="4"/>
  <c r="Q29" i="4"/>
  <c r="O29" i="4"/>
  <c r="M29" i="4"/>
  <c r="K29" i="4"/>
  <c r="P28" i="4"/>
  <c r="N28" i="4"/>
  <c r="L28" i="4"/>
  <c r="Q27" i="4"/>
  <c r="O27" i="4"/>
  <c r="M27" i="4"/>
  <c r="K27" i="4"/>
  <c r="P26" i="4"/>
  <c r="N26" i="4"/>
  <c r="L26" i="4"/>
  <c r="Q25" i="4"/>
  <c r="O25" i="4"/>
  <c r="M25" i="4"/>
  <c r="K25" i="4"/>
  <c r="Q21" i="4"/>
  <c r="O21" i="4"/>
  <c r="M21" i="4"/>
  <c r="K21" i="4"/>
  <c r="P20" i="4"/>
  <c r="N20" i="4"/>
  <c r="L20" i="4"/>
  <c r="Q19" i="4"/>
  <c r="O19" i="4"/>
  <c r="M19" i="4"/>
  <c r="K19" i="4"/>
  <c r="P18" i="4"/>
  <c r="N18" i="4"/>
  <c r="L18" i="4"/>
  <c r="Q17" i="4"/>
  <c r="O17" i="4"/>
  <c r="M17" i="4"/>
  <c r="K17" i="4"/>
  <c r="P16" i="4"/>
  <c r="N16" i="4"/>
  <c r="L16" i="4"/>
  <c r="P21" i="4"/>
  <c r="N21" i="4"/>
  <c r="L21" i="4"/>
  <c r="Q20" i="4"/>
  <c r="O20" i="4"/>
  <c r="M20" i="4"/>
  <c r="K20" i="4"/>
  <c r="P19" i="4"/>
  <c r="N19" i="4"/>
  <c r="L19" i="4"/>
  <c r="Q18" i="4"/>
  <c r="O18" i="4"/>
  <c r="M18" i="4"/>
  <c r="K18" i="4"/>
  <c r="P17" i="4"/>
  <c r="N17" i="4"/>
  <c r="L17" i="4"/>
  <c r="Q16" i="4"/>
  <c r="O16" i="4"/>
  <c r="M16" i="4"/>
  <c r="K16" i="4"/>
  <c r="Q12" i="4"/>
  <c r="O12" i="4"/>
  <c r="M12" i="4"/>
  <c r="K12" i="4"/>
  <c r="P11" i="4"/>
  <c r="N11" i="4"/>
  <c r="L11" i="4"/>
  <c r="Q10" i="4"/>
  <c r="O10" i="4"/>
  <c r="M10" i="4"/>
  <c r="K10" i="4"/>
  <c r="P9" i="4"/>
  <c r="N9" i="4"/>
  <c r="L9" i="4"/>
  <c r="Q8" i="4"/>
  <c r="O8" i="4"/>
  <c r="M8" i="4"/>
  <c r="K8" i="4"/>
  <c r="P7" i="4"/>
  <c r="N7" i="4"/>
  <c r="L7" i="4"/>
  <c r="P12" i="4"/>
  <c r="N12" i="4"/>
  <c r="L12" i="4"/>
  <c r="Q11" i="4"/>
  <c r="O11" i="4"/>
  <c r="M11" i="4"/>
  <c r="K11" i="4"/>
  <c r="P10" i="4"/>
  <c r="N10" i="4"/>
  <c r="L10" i="4"/>
  <c r="Q9" i="4"/>
  <c r="O9" i="4"/>
  <c r="M9" i="4"/>
  <c r="K9" i="4"/>
  <c r="P8" i="4"/>
  <c r="N8" i="4"/>
  <c r="L8" i="4"/>
  <c r="Q7" i="4"/>
  <c r="O7" i="4"/>
  <c r="M7" i="4"/>
  <c r="K7" i="4"/>
  <c r="I30" i="4"/>
  <c r="G30" i="4"/>
  <c r="E30" i="4"/>
  <c r="C30" i="4"/>
  <c r="H29" i="4"/>
  <c r="F29" i="4"/>
  <c r="D29" i="4"/>
  <c r="I28" i="4"/>
  <c r="G28" i="4"/>
  <c r="E28" i="4"/>
  <c r="C28" i="4"/>
  <c r="H27" i="4"/>
  <c r="F27" i="4"/>
  <c r="D27" i="4"/>
  <c r="I26" i="4"/>
  <c r="G26" i="4"/>
  <c r="E26" i="4"/>
  <c r="C26" i="4"/>
  <c r="H25" i="4"/>
  <c r="F25" i="4"/>
  <c r="D25" i="4"/>
  <c r="H30" i="4"/>
  <c r="F30" i="4"/>
  <c r="D30" i="4"/>
  <c r="I29" i="4"/>
  <c r="G29" i="4"/>
  <c r="E29" i="4"/>
  <c r="C29" i="4"/>
  <c r="H28" i="4"/>
  <c r="F28" i="4"/>
  <c r="D28" i="4"/>
  <c r="I27" i="4"/>
  <c r="G27" i="4"/>
  <c r="E27" i="4"/>
  <c r="C27" i="4"/>
  <c r="H26" i="4"/>
  <c r="F26" i="4"/>
  <c r="D26" i="4"/>
  <c r="I25" i="4"/>
  <c r="G25" i="4"/>
  <c r="E25" i="4"/>
  <c r="C25" i="4"/>
  <c r="I21" i="4"/>
  <c r="G21" i="4"/>
  <c r="E21" i="4"/>
  <c r="C21" i="4"/>
  <c r="H20" i="4"/>
  <c r="F20" i="4"/>
  <c r="D20" i="4"/>
  <c r="I19" i="4"/>
  <c r="G19" i="4"/>
  <c r="E19" i="4"/>
  <c r="C19" i="4"/>
  <c r="H18" i="4"/>
  <c r="F18" i="4"/>
  <c r="D18" i="4"/>
  <c r="I17" i="4"/>
  <c r="G17" i="4"/>
  <c r="E17" i="4"/>
  <c r="C17" i="4"/>
  <c r="H16" i="4"/>
  <c r="F16" i="4"/>
  <c r="D16" i="4"/>
  <c r="H21" i="4"/>
  <c r="F21" i="4"/>
  <c r="D21" i="4"/>
  <c r="I20" i="4"/>
  <c r="G20" i="4"/>
  <c r="E20" i="4"/>
  <c r="C20" i="4"/>
  <c r="H19" i="4"/>
  <c r="F19" i="4"/>
  <c r="D19" i="4"/>
  <c r="I18" i="4"/>
  <c r="G18" i="4"/>
  <c r="E18" i="4"/>
  <c r="C18" i="4"/>
  <c r="H17" i="4"/>
  <c r="F17" i="4"/>
  <c r="D17" i="4"/>
  <c r="I16" i="4"/>
  <c r="G16" i="4"/>
  <c r="E16" i="4"/>
  <c r="C16" i="4"/>
  <c r="I12" i="4"/>
  <c r="G12" i="4"/>
  <c r="E12" i="4"/>
  <c r="C12" i="4"/>
  <c r="H11" i="4"/>
  <c r="F11" i="4"/>
  <c r="D11" i="4"/>
  <c r="I10" i="4"/>
  <c r="G10" i="4"/>
  <c r="E10" i="4"/>
  <c r="C10" i="4"/>
  <c r="H9" i="4"/>
  <c r="F9" i="4"/>
  <c r="D9" i="4"/>
  <c r="I8" i="4"/>
  <c r="G8" i="4"/>
  <c r="E8" i="4"/>
  <c r="C8" i="4"/>
  <c r="H7" i="4"/>
  <c r="F7" i="4"/>
  <c r="D7" i="4"/>
  <c r="H12" i="4"/>
  <c r="F12" i="4"/>
  <c r="D12" i="4"/>
  <c r="I11" i="4"/>
  <c r="G11" i="4"/>
  <c r="E11" i="4"/>
  <c r="C11" i="4"/>
  <c r="H10" i="4"/>
  <c r="F10" i="4"/>
  <c r="D10" i="4"/>
  <c r="I9" i="4"/>
  <c r="G9" i="4"/>
  <c r="E9" i="4"/>
  <c r="C9" i="4"/>
  <c r="H8" i="4"/>
  <c r="F8" i="4"/>
  <c r="D8" i="4"/>
  <c r="I7" i="4"/>
  <c r="G7" i="4"/>
  <c r="E7" i="4"/>
  <c r="C7" i="4"/>
</calcChain>
</file>

<file path=xl/sharedStrings.xml><?xml version="1.0" encoding="utf-8"?>
<sst xmlns="http://schemas.openxmlformats.org/spreadsheetml/2006/main" count="97" uniqueCount="19">
  <si>
    <t>Ianuarie</t>
  </si>
  <si>
    <t>L</t>
  </si>
  <si>
    <t>Februarie</t>
  </si>
  <si>
    <t>Martie</t>
  </si>
  <si>
    <t>M</t>
  </si>
  <si>
    <t>J</t>
  </si>
  <si>
    <t>V</t>
  </si>
  <si>
    <t>S</t>
  </si>
  <si>
    <t>Manipulați cursorul pentru a selecta anul dorit</t>
  </si>
  <si>
    <t>D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</si>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</sst>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5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BarăDeDefilare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32"/>
  <sheetViews>
    <sheetView showGridLines="0" tabSelected="1" zoomScaleNormal="100" workbookViewId="0"/>
  </sheetViews>
  <sheetFormatPr defaultRowHeight="12.75" x14ac:dyDescent="0.2"/>
  <cols>
    <col min="1" max="5" width="3.28515625" style="16" customWidth="1"/>
    <col min="6" max="6" width="3.42578125" style="16" customWidth="1"/>
    <col min="7" max="9" width="3" style="16" bestFit="1" customWidth="1"/>
    <col min="10" max="10" width="3" style="16" customWidth="1"/>
    <col min="11" max="17" width="3" style="16" bestFit="1" customWidth="1"/>
    <col min="18" max="18" width="3.140625" style="16" customWidth="1"/>
    <col min="19" max="25" width="3" style="16" bestFit="1" customWidth="1"/>
    <col min="26" max="26" width="2.7109375" style="16" customWidth="1"/>
    <col min="27" max="33" width="3" style="16" bestFit="1" customWidth="1"/>
    <col min="34" max="35" width="3.28515625" style="16" customWidth="1"/>
    <col min="36" max="16384" width="9.140625" style="16"/>
  </cols>
  <sheetData>
    <row r="1" spans="2:34" ht="24" customHeight="1" x14ac:dyDescent="0.2">
      <c r="I1" s="17" t="s">
        <v>8</v>
      </c>
    </row>
    <row r="2" spans="2:34" ht="27" customHeight="1" x14ac:dyDescent="0.2">
      <c r="B2" s="18">
        <f ca="1">YEAR(TODAY())</f>
        <v>2018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4" ht="9" customHeight="1" thickBo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14.25" customHeight="1" thickTop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</row>
    <row r="5" spans="2:34" x14ac:dyDescent="0.2">
      <c r="B5" s="11"/>
      <c r="C5" s="20" t="s">
        <v>0</v>
      </c>
      <c r="D5" s="20"/>
      <c r="E5" s="20"/>
      <c r="F5" s="20"/>
      <c r="G5" s="20"/>
      <c r="H5" s="20"/>
      <c r="I5" s="20"/>
      <c r="J5" s="1"/>
      <c r="K5" s="20" t="s">
        <v>10</v>
      </c>
      <c r="L5" s="20"/>
      <c r="M5" s="20"/>
      <c r="N5" s="20"/>
      <c r="O5" s="20"/>
      <c r="P5" s="20"/>
      <c r="Q5" s="20"/>
      <c r="R5" s="1"/>
      <c r="S5" s="20" t="s">
        <v>13</v>
      </c>
      <c r="T5" s="20"/>
      <c r="U5" s="20"/>
      <c r="V5" s="20"/>
      <c r="W5" s="20"/>
      <c r="X5" s="20"/>
      <c r="Y5" s="20"/>
      <c r="Z5" s="1"/>
      <c r="AA5" s="20" t="s">
        <v>16</v>
      </c>
      <c r="AB5" s="20"/>
      <c r="AC5" s="20"/>
      <c r="AD5" s="20"/>
      <c r="AE5" s="20"/>
      <c r="AF5" s="20"/>
      <c r="AG5" s="20"/>
      <c r="AH5" s="12"/>
    </row>
    <row r="6" spans="2:34" x14ac:dyDescent="0.2">
      <c r="B6" s="11"/>
      <c r="C6" s="6" t="s">
        <v>1</v>
      </c>
      <c r="D6" s="6" t="s">
        <v>4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9</v>
      </c>
      <c r="J6" s="1"/>
      <c r="K6" s="6" t="s">
        <v>1</v>
      </c>
      <c r="L6" s="6" t="s">
        <v>4</v>
      </c>
      <c r="M6" s="6" t="s">
        <v>4</v>
      </c>
      <c r="N6" s="6" t="s">
        <v>5</v>
      </c>
      <c r="O6" s="6" t="s">
        <v>6</v>
      </c>
      <c r="P6" s="7" t="s">
        <v>7</v>
      </c>
      <c r="Q6" s="7" t="s">
        <v>9</v>
      </c>
      <c r="R6" s="1"/>
      <c r="S6" s="6" t="s">
        <v>1</v>
      </c>
      <c r="T6" s="6" t="s">
        <v>4</v>
      </c>
      <c r="U6" s="6" t="s">
        <v>4</v>
      </c>
      <c r="V6" s="6" t="s">
        <v>5</v>
      </c>
      <c r="W6" s="6" t="s">
        <v>6</v>
      </c>
      <c r="X6" s="7" t="s">
        <v>7</v>
      </c>
      <c r="Y6" s="7" t="s">
        <v>9</v>
      </c>
      <c r="Z6" s="1"/>
      <c r="AA6" s="6" t="s">
        <v>1</v>
      </c>
      <c r="AB6" s="6" t="s">
        <v>4</v>
      </c>
      <c r="AC6" s="6" t="s">
        <v>4</v>
      </c>
      <c r="AD6" s="6" t="s">
        <v>5</v>
      </c>
      <c r="AE6" s="6" t="s">
        <v>6</v>
      </c>
      <c r="AF6" s="7" t="s">
        <v>7</v>
      </c>
      <c r="AG6" s="7" t="s">
        <v>9</v>
      </c>
      <c r="AH6" s="12"/>
    </row>
    <row r="7" spans="2:34" x14ac:dyDescent="0.2">
      <c r="B7" s="11"/>
      <c r="C7" s="5">
        <f ca="1">IF(AND(YEAR(IanDum1)=Anul,MONTH(IanDum1)=1),IanDum1, "")</f>
        <v>43101</v>
      </c>
      <c r="D7" s="5">
        <f ca="1">IF(AND(YEAR(IanDum1+1)=Anul,MONTH(IanDum1+1)=1),IanDum1+1, "")</f>
        <v>43102</v>
      </c>
      <c r="E7" s="5">
        <f ca="1">IF(AND(YEAR(IanDum1+2)=Anul,MONTH(IanDum1+2)=1),IanDum1+2, "")</f>
        <v>43103</v>
      </c>
      <c r="F7" s="5">
        <f ca="1">IF(AND(YEAR(IanDum1+3)=Anul,MONTH(IanDum1+3)=1),IanDum1+3, "")</f>
        <v>43104</v>
      </c>
      <c r="G7" s="5">
        <f ca="1">IF(AND(YEAR(IanDum1+4)=Anul,MONTH(IanDum1+4)=1),IanDum1+4, "")</f>
        <v>43105</v>
      </c>
      <c r="H7" s="5">
        <f ca="1">IF(AND(YEAR(IanDum1+5)=Anul,MONTH(IanDum1+5)=1),IanDum1+5, "")</f>
        <v>43106</v>
      </c>
      <c r="I7" s="5">
        <f ca="1">IF(AND(YEAR(IanDum1+6)=Anul,MONTH(IanDum1+6)=1),IanDum1+6, "")</f>
        <v>43107</v>
      </c>
      <c r="J7" s="1"/>
      <c r="K7" s="5" t="str">
        <f ca="1">IF(AND(YEAR(AprDum1)=Anul,MONTH(AprDum1)=4),AprDum1, "")</f>
        <v/>
      </c>
      <c r="L7" s="5" t="str">
        <f ca="1">IF(AND(YEAR(AprDum1+1)=Anul,MONTH(AprDum1+1)=4),AprDum1+1, "")</f>
        <v/>
      </c>
      <c r="M7" s="5" t="str">
        <f ca="1">IF(AND(YEAR(AprDum1+2)=Anul,MONTH(AprDum1+2)=4),AprDum1+2, "")</f>
        <v/>
      </c>
      <c r="N7" s="5" t="str">
        <f ca="1">IF(AND(YEAR(AprDum1+3)=Anul,MONTH(AprDum1+3)=4),AprDum1+3, "")</f>
        <v/>
      </c>
      <c r="O7" s="5" t="str">
        <f ca="1">IF(AND(YEAR(AprDum1+4)=Anul,MONTH(AprDum1+4)=4),AprDum1+4, "")</f>
        <v/>
      </c>
      <c r="P7" s="5" t="str">
        <f ca="1">IF(AND(YEAR(AprDum1+5)=Anul,MONTH(AprDum1+5)=4),AprDum1+5, "")</f>
        <v/>
      </c>
      <c r="Q7" s="5">
        <f ca="1">IF(AND(YEAR(AprDum1+6)=Anul,MONTH(AprDum1+6)=4),AprDum1+6, "")</f>
        <v>43191</v>
      </c>
      <c r="R7" s="1"/>
      <c r="S7" s="5" t="str">
        <f ca="1">IF(AND(YEAR(IulDum1)=Anul,MONTH(IulDum1)=7),IulDum1, "")</f>
        <v/>
      </c>
      <c r="T7" s="5" t="str">
        <f ca="1">IF(AND(YEAR(IulDum1+1)=Anul,MONTH(IulDum1+1)=7),IulDum1+1, "")</f>
        <v/>
      </c>
      <c r="U7" s="5" t="str">
        <f ca="1">IF(AND(YEAR(IulDum1+2)=Anul,MONTH(IulDum1+2)=7),IulDum1+2, "")</f>
        <v/>
      </c>
      <c r="V7" s="5" t="str">
        <f ca="1">IF(AND(YEAR(IulDum1+3)=Anul,MONTH(IulDum1+3)=7),IulDum1+3, "")</f>
        <v/>
      </c>
      <c r="W7" s="5" t="str">
        <f ca="1">IF(AND(YEAR(IulDum1+4)=Anul,MONTH(IulDum1+4)=7),IulDum1+4, "")</f>
        <v/>
      </c>
      <c r="X7" s="5" t="str">
        <f ca="1">IF(AND(YEAR(IulDum1+5)=Anul,MONTH(IulDum1+5)=7),IulDum1+5, "")</f>
        <v/>
      </c>
      <c r="Y7" s="5">
        <f ca="1">IF(AND(YEAR(IulDum1+6)=Anul,MONTH(IulDum1+6)=7),IulDum1+6, "")</f>
        <v>43282</v>
      </c>
      <c r="Z7" s="1"/>
      <c r="AA7" s="5">
        <f ca="1">IF(AND(YEAR(OctDum1)=Anul,MONTH(OctDum1)=10),OctDum1, "")</f>
        <v>43374</v>
      </c>
      <c r="AB7" s="5">
        <f ca="1">IF(AND(YEAR(OctDum1+1)=Anul,MONTH(OctDum1+1)=10),OctDum1+1, "")</f>
        <v>43375</v>
      </c>
      <c r="AC7" s="5">
        <f ca="1">IF(AND(YEAR(OctDum1+2)=Anul,MONTH(OctDum1+2)=10),OctDum1+2, "")</f>
        <v>43376</v>
      </c>
      <c r="AD7" s="5">
        <f ca="1">IF(AND(YEAR(OctDum1+3)=Anul,MONTH(OctDum1+3)=10),OctDum1+3, "")</f>
        <v>43377</v>
      </c>
      <c r="AE7" s="5">
        <f ca="1">IF(AND(YEAR(OctDum1+4)=Anul,MONTH(OctDum1+4)=10),OctDum1+4, "")</f>
        <v>43378</v>
      </c>
      <c r="AF7" s="5">
        <f ca="1">IF(AND(YEAR(OctDum1+5)=Anul,MONTH(OctDum1+5)=10),OctDum1+5, "")</f>
        <v>43379</v>
      </c>
      <c r="AG7" s="5">
        <f ca="1">IF(AND(YEAR(OctDum1+6)=Anul,MONTH(OctDum1+6)=10),OctDum1+6, "")</f>
        <v>43380</v>
      </c>
      <c r="AH7" s="12"/>
    </row>
    <row r="8" spans="2:34" x14ac:dyDescent="0.2">
      <c r="B8" s="11"/>
      <c r="C8" s="4">
        <f ca="1">IF(AND(YEAR(IanDum1+7)=Anul,MONTH(IanDum1+7)=1),IanDum1+7, "")</f>
        <v>43108</v>
      </c>
      <c r="D8" s="4">
        <f ca="1">IF(AND(YEAR(IanDum1+8)=Anul,MONTH(IanDum1+8)=1),IanDum1+8, "")</f>
        <v>43109</v>
      </c>
      <c r="E8" s="4">
        <f ca="1">IF(AND(YEAR(IanDum1+9)=Anul,MONTH(IanDum1+9)=1),IanDum1+9, "")</f>
        <v>43110</v>
      </c>
      <c r="F8" s="4">
        <f ca="1">IF(AND(YEAR(IanDum1+10)=Anul,MONTH(IanDum1+10)=1),IanDum1+10, "")</f>
        <v>43111</v>
      </c>
      <c r="G8" s="4">
        <f ca="1">IF(AND(YEAR(IanDum1+11)=Anul,MONTH(IanDum1+11)=1),IanDum1+11, "")</f>
        <v>43112</v>
      </c>
      <c r="H8" s="4">
        <f ca="1">IF(AND(YEAR(IanDum1+12)=Anul,MONTH(IanDum1+12)=1),IanDum1+12, "")</f>
        <v>43113</v>
      </c>
      <c r="I8" s="4">
        <f ca="1">IF(AND(YEAR(IanDum1+13)=Anul,MONTH(IanDum1+13)=1),IanDum1+13, "")</f>
        <v>43114</v>
      </c>
      <c r="J8" s="1"/>
      <c r="K8" s="4">
        <f ca="1">IF(AND(YEAR(AprDum1+7)=Anul,MONTH(AprDum1+7)=4),AprDum1+7, "")</f>
        <v>43192</v>
      </c>
      <c r="L8" s="4">
        <f ca="1">IF(AND(YEAR(AprDum1+8)=Anul,MONTH(AprDum1+8)=4),AprDum1+8, "")</f>
        <v>43193</v>
      </c>
      <c r="M8" s="4">
        <f ca="1">IF(AND(YEAR(AprDum1+9)=Anul,MONTH(AprDum1+9)=4),AprDum1+9, "")</f>
        <v>43194</v>
      </c>
      <c r="N8" s="4">
        <f ca="1">IF(AND(YEAR(AprDum1+10)=Anul,MONTH(AprDum1+10)=4),AprDum1+10, "")</f>
        <v>43195</v>
      </c>
      <c r="O8" s="4">
        <f ca="1">IF(AND(YEAR(AprDum1+11)=Anul,MONTH(AprDum1+11)=4),AprDum1+11, "")</f>
        <v>43196</v>
      </c>
      <c r="P8" s="4">
        <f ca="1">IF(AND(YEAR(AprDum1+12)=Anul,MONTH(AprDum1+12)=4),AprDum1+12, "")</f>
        <v>43197</v>
      </c>
      <c r="Q8" s="4">
        <f ca="1">IF(AND(YEAR(AprDum1+13)=Anul,MONTH(AprDum1+13)=4),AprDum1+13, "")</f>
        <v>43198</v>
      </c>
      <c r="R8" s="1"/>
      <c r="S8" s="4">
        <f ca="1">IF(AND(YEAR(IulDum1+7)=Anul,MONTH(IulDum1+7)=7),IulDum1+7, "")</f>
        <v>43283</v>
      </c>
      <c r="T8" s="4">
        <f ca="1">IF(AND(YEAR(IulDum1+8)=Anul,MONTH(IulDum1+8)=7),IulDum1+8, "")</f>
        <v>43284</v>
      </c>
      <c r="U8" s="4">
        <f ca="1">IF(AND(YEAR(IulDum1+9)=Anul,MONTH(IulDum1+9)=7),IulDum1+9, "")</f>
        <v>43285</v>
      </c>
      <c r="V8" s="4">
        <f ca="1">IF(AND(YEAR(IulDum1+10)=Anul,MONTH(IulDum1+10)=7),IulDum1+10, "")</f>
        <v>43286</v>
      </c>
      <c r="W8" s="4">
        <f ca="1">IF(AND(YEAR(IulDum1+11)=Anul,MONTH(IulDum1+11)=7),IulDum1+11, "")</f>
        <v>43287</v>
      </c>
      <c r="X8" s="4">
        <f ca="1">IF(AND(YEAR(IulDum1+12)=Anul,MONTH(IulDum1+12)=7),IulDum1+12, "")</f>
        <v>43288</v>
      </c>
      <c r="Y8" s="4">
        <f ca="1">IF(AND(YEAR(IulDum1+13)=Anul,MONTH(IulDum1+13)=7),IulDum1+13, "")</f>
        <v>43289</v>
      </c>
      <c r="Z8" s="1"/>
      <c r="AA8" s="4">
        <f ca="1">IF(AND(YEAR(OctDum1+7)=Anul,MONTH(OctDum1+7)=10),OctDum1+7, "")</f>
        <v>43381</v>
      </c>
      <c r="AB8" s="4">
        <f ca="1">IF(AND(YEAR(OctDum1+8)=Anul,MONTH(OctDum1+8)=10),OctDum1+8, "")</f>
        <v>43382</v>
      </c>
      <c r="AC8" s="4">
        <f ca="1">IF(AND(YEAR(OctDum1+9)=Anul,MONTH(OctDum1+9)=10),OctDum1+9, "")</f>
        <v>43383</v>
      </c>
      <c r="AD8" s="4">
        <f ca="1">IF(AND(YEAR(OctDum1+10)=Anul,MONTH(OctDum1+10)=10),OctDum1+10, "")</f>
        <v>43384</v>
      </c>
      <c r="AE8" s="4">
        <f ca="1">IF(AND(YEAR(OctDum1+11)=Anul,MONTH(OctDum1+11)=10),OctDum1+11, "")</f>
        <v>43385</v>
      </c>
      <c r="AF8" s="4">
        <f ca="1">IF(AND(YEAR(OctDum1+12)=Anul,MONTH(OctDum1+12)=10),OctDum1+12, "")</f>
        <v>43386</v>
      </c>
      <c r="AG8" s="4">
        <f ca="1">IF(AND(YEAR(OctDum1+13)=Anul,MONTH(OctDum1+13)=10),OctDum1+13, "")</f>
        <v>43387</v>
      </c>
      <c r="AH8" s="12"/>
    </row>
    <row r="9" spans="2:34" x14ac:dyDescent="0.2">
      <c r="B9" s="11"/>
      <c r="C9" s="4">
        <f ca="1">IF(AND(YEAR(IanDum1+14)=Anul,MONTH(IanDum1+14)=1),IanDum1+14, "")</f>
        <v>43115</v>
      </c>
      <c r="D9" s="4">
        <f ca="1">IF(AND(YEAR(IanDum1+15)=Anul,MONTH(IanDum1+15)=1),IanDum1+15, "")</f>
        <v>43116</v>
      </c>
      <c r="E9" s="4">
        <f ca="1">IF(AND(YEAR(IanDum1+16)=Anul,MONTH(IanDum1+16)=1),IanDum1+16, "")</f>
        <v>43117</v>
      </c>
      <c r="F9" s="4">
        <f ca="1">IF(AND(YEAR(IanDum1+17)=Anul,MONTH(IanDum1+17)=1),IanDum1+17, "")</f>
        <v>43118</v>
      </c>
      <c r="G9" s="4">
        <f ca="1">IF(AND(YEAR(IanDum1+18)=Anul,MONTH(IanDum1+18)=1),IanDum1+18, "")</f>
        <v>43119</v>
      </c>
      <c r="H9" s="4">
        <f ca="1">IF(AND(YEAR(IanDum1+19)=Anul,MONTH(IanDum1+19)=1),IanDum1+19, "")</f>
        <v>43120</v>
      </c>
      <c r="I9" s="4">
        <f ca="1">IF(AND(YEAR(IanDum1+20)=Anul,MONTH(IanDum1+20)=1),IanDum1+20, "")</f>
        <v>43121</v>
      </c>
      <c r="J9" s="1"/>
      <c r="K9" s="4">
        <f ca="1">IF(AND(YEAR(AprDum1+14)=Anul,MONTH(AprDum1+14)=4),AprDum1+14, "")</f>
        <v>43199</v>
      </c>
      <c r="L9" s="4">
        <f ca="1">IF(AND(YEAR(AprDum1+15)=Anul,MONTH(AprDum1+15)=4),AprDum1+15, "")</f>
        <v>43200</v>
      </c>
      <c r="M9" s="4">
        <f ca="1">IF(AND(YEAR(AprDum1+16)=Anul,MONTH(AprDum1+16)=4),AprDum1+16, "")</f>
        <v>43201</v>
      </c>
      <c r="N9" s="4">
        <f ca="1">IF(AND(YEAR(AprDum1+17)=Anul,MONTH(AprDum1+17)=4),AprDum1+17, "")</f>
        <v>43202</v>
      </c>
      <c r="O9" s="4">
        <f ca="1">IF(AND(YEAR(AprDum1+18)=Anul,MONTH(AprDum1+18)=4),AprDum1+18, "")</f>
        <v>43203</v>
      </c>
      <c r="P9" s="4">
        <f ca="1">IF(AND(YEAR(AprDum1+19)=Anul,MONTH(AprDum1+19)=4),AprDum1+19, "")</f>
        <v>43204</v>
      </c>
      <c r="Q9" s="4">
        <f ca="1">IF(AND(YEAR(AprDum1+20)=Anul,MONTH(AprDum1+20)=4),AprDum1+20, "")</f>
        <v>43205</v>
      </c>
      <c r="R9" s="1"/>
      <c r="S9" s="4">
        <f ca="1">IF(AND(YEAR(IulDum1+14)=Anul,MONTH(IulDum1+14)=7),IulDum1+14, "")</f>
        <v>43290</v>
      </c>
      <c r="T9" s="4">
        <f ca="1">IF(AND(YEAR(IulDum1+15)=Anul,MONTH(IulDum1+15)=7),IulDum1+15, "")</f>
        <v>43291</v>
      </c>
      <c r="U9" s="4">
        <f ca="1">IF(AND(YEAR(IulDum1+16)=Anul,MONTH(IulDum1+16)=7),IulDum1+16, "")</f>
        <v>43292</v>
      </c>
      <c r="V9" s="4">
        <f ca="1">IF(AND(YEAR(IulDum1+17)=Anul,MONTH(IulDum1+17)=7),IulDum1+17, "")</f>
        <v>43293</v>
      </c>
      <c r="W9" s="4">
        <f ca="1">IF(AND(YEAR(IulDum1+18)=Anul,MONTH(IulDum1+18)=7),IulDum1+18, "")</f>
        <v>43294</v>
      </c>
      <c r="X9" s="4">
        <f ca="1">IF(AND(YEAR(IulDum1+19)=Anul,MONTH(IulDum1+19)=7),IulDum1+19, "")</f>
        <v>43295</v>
      </c>
      <c r="Y9" s="4">
        <f ca="1">IF(AND(YEAR(IulDum1+20)=Anul,MONTH(IulDum1+20)=7),IulDum1+20, "")</f>
        <v>43296</v>
      </c>
      <c r="Z9" s="1"/>
      <c r="AA9" s="4">
        <f ca="1">IF(AND(YEAR(OctDum1+14)=Anul,MONTH(OctDum1+14)=10),OctDum1+14, "")</f>
        <v>43388</v>
      </c>
      <c r="AB9" s="4">
        <f ca="1">IF(AND(YEAR(OctDum1+15)=Anul,MONTH(OctDum1+15)=10),OctDum1+15, "")</f>
        <v>43389</v>
      </c>
      <c r="AC9" s="4">
        <f ca="1">IF(AND(YEAR(OctDum1+16)=Anul,MONTH(OctDum1+16)=10),OctDum1+16, "")</f>
        <v>43390</v>
      </c>
      <c r="AD9" s="4">
        <f ca="1">IF(AND(YEAR(OctDum1+17)=Anul,MONTH(OctDum1+17)=10),OctDum1+17, "")</f>
        <v>43391</v>
      </c>
      <c r="AE9" s="4">
        <f ca="1">IF(AND(YEAR(OctDum1+18)=Anul,MONTH(OctDum1+18)=10),OctDum1+18, "")</f>
        <v>43392</v>
      </c>
      <c r="AF9" s="4">
        <f ca="1">IF(AND(YEAR(OctDum1+19)=Anul,MONTH(OctDum1+19)=10),OctDum1+19, "")</f>
        <v>43393</v>
      </c>
      <c r="AG9" s="4">
        <f ca="1">IF(AND(YEAR(OctDum1+20)=Anul,MONTH(OctDum1+20)=10),OctDum1+20, "")</f>
        <v>43394</v>
      </c>
      <c r="AH9" s="12"/>
    </row>
    <row r="10" spans="2:34" x14ac:dyDescent="0.2">
      <c r="B10" s="11"/>
      <c r="C10" s="4">
        <f ca="1">IF(AND(YEAR(IanDum1+21)=Anul,MONTH(IanDum1+21)=1),IanDum1+21, "")</f>
        <v>43122</v>
      </c>
      <c r="D10" s="4">
        <f ca="1">IF(AND(YEAR(IanDum1+22)=Anul,MONTH(IanDum1+22)=1),IanDum1+22, "")</f>
        <v>43123</v>
      </c>
      <c r="E10" s="4">
        <f ca="1">IF(AND(YEAR(IanDum1+23)=Anul,MONTH(IanDum1+23)=1),IanDum1+23, "")</f>
        <v>43124</v>
      </c>
      <c r="F10" s="4">
        <f ca="1">IF(AND(YEAR(IanDum1+24)=Anul,MONTH(IanDum1+24)=1),IanDum1+24, "")</f>
        <v>43125</v>
      </c>
      <c r="G10" s="4">
        <f ca="1">IF(AND(YEAR(IanDum1+25)=Anul,MONTH(IanDum1+25)=1),IanDum1+25, "")</f>
        <v>43126</v>
      </c>
      <c r="H10" s="4">
        <f ca="1">IF(AND(YEAR(IanDum1+26)=Anul,MONTH(IanDum1+26)=1),IanDum1+26, "")</f>
        <v>43127</v>
      </c>
      <c r="I10" s="4">
        <f ca="1">IF(AND(YEAR(IanDum1+27)=Anul,MONTH(IanDum1+27)=1),IanDum1+27, "")</f>
        <v>43128</v>
      </c>
      <c r="J10" s="1"/>
      <c r="K10" s="4">
        <f ca="1">IF(AND(YEAR(AprDum1+21)=Anul,MONTH(AprDum1+21)=4),AprDum1+21, "")</f>
        <v>43206</v>
      </c>
      <c r="L10" s="4">
        <f ca="1">IF(AND(YEAR(AprDum1+22)=Anul,MONTH(AprDum1+22)=4),AprDum1+22, "")</f>
        <v>43207</v>
      </c>
      <c r="M10" s="4">
        <f ca="1">IF(AND(YEAR(AprDum1+23)=Anul,MONTH(AprDum1+23)=4),AprDum1+23, "")</f>
        <v>43208</v>
      </c>
      <c r="N10" s="4">
        <f ca="1">IF(AND(YEAR(AprDum1+24)=Anul,MONTH(AprDum1+24)=4),AprDum1+24, "")</f>
        <v>43209</v>
      </c>
      <c r="O10" s="4">
        <f ca="1">IF(AND(YEAR(AprDum1+25)=Anul,MONTH(AprDum1+25)=4),AprDum1+25, "")</f>
        <v>43210</v>
      </c>
      <c r="P10" s="4">
        <f ca="1">IF(AND(YEAR(AprDum1+26)=Anul,MONTH(AprDum1+26)=4),AprDum1+26, "")</f>
        <v>43211</v>
      </c>
      <c r="Q10" s="4">
        <f ca="1">IF(AND(YEAR(AprDum1+27)=Anul,MONTH(AprDum1+27)=4),AprDum1+27, "")</f>
        <v>43212</v>
      </c>
      <c r="R10" s="1"/>
      <c r="S10" s="4">
        <f ca="1">IF(AND(YEAR(IulDum1+21)=Anul,MONTH(IulDum1+21)=7),IulDum1+21, "")</f>
        <v>43297</v>
      </c>
      <c r="T10" s="4">
        <f ca="1">IF(AND(YEAR(IulDum1+22)=Anul,MONTH(IulDum1+22)=7),IulDum1+22, "")</f>
        <v>43298</v>
      </c>
      <c r="U10" s="4">
        <f ca="1">IF(AND(YEAR(IulDum1+23)=Anul,MONTH(IulDum1+23)=7),IulDum1+23, "")</f>
        <v>43299</v>
      </c>
      <c r="V10" s="4">
        <f ca="1">IF(AND(YEAR(IulDum1+24)=Anul,MONTH(IulDum1+24)=7),IulDum1+24, "")</f>
        <v>43300</v>
      </c>
      <c r="W10" s="4">
        <f ca="1">IF(AND(YEAR(IulDum1+25)=Anul,MONTH(IulDum1+25)=7),IulDum1+25, "")</f>
        <v>43301</v>
      </c>
      <c r="X10" s="4">
        <f ca="1">IF(AND(YEAR(IulDum1+26)=Anul,MONTH(IulDum1+26)=7),IulDum1+26, "")</f>
        <v>43302</v>
      </c>
      <c r="Y10" s="4">
        <f ca="1">IF(AND(YEAR(IulDum1+27)=Anul,MONTH(IulDum1+27)=7),IulDum1+27, "")</f>
        <v>43303</v>
      </c>
      <c r="Z10" s="1"/>
      <c r="AA10" s="4">
        <f ca="1">IF(AND(YEAR(OctDum1+21)=Anul,MONTH(OctDum1+21)=10),OctDum1+21, "")</f>
        <v>43395</v>
      </c>
      <c r="AB10" s="4">
        <f ca="1">IF(AND(YEAR(OctDum1+22)=Anul,MONTH(OctDum1+22)=10),OctDum1+22, "")</f>
        <v>43396</v>
      </c>
      <c r="AC10" s="4">
        <f ca="1">IF(AND(YEAR(OctDum1+23)=Anul,MONTH(OctDum1+23)=10),OctDum1+23, "")</f>
        <v>43397</v>
      </c>
      <c r="AD10" s="4">
        <f ca="1">IF(AND(YEAR(OctDum1+24)=Anul,MONTH(OctDum1+24)=10),OctDum1+24, "")</f>
        <v>43398</v>
      </c>
      <c r="AE10" s="4">
        <f ca="1">IF(AND(YEAR(OctDum1+25)=Anul,MONTH(OctDum1+25)=10),OctDum1+25, "")</f>
        <v>43399</v>
      </c>
      <c r="AF10" s="4">
        <f ca="1">IF(AND(YEAR(OctDum1+26)=Anul,MONTH(OctDum1+26)=10),OctDum1+26, "")</f>
        <v>43400</v>
      </c>
      <c r="AG10" s="4">
        <f ca="1">IF(AND(YEAR(OctDum1+27)=Anul,MONTH(OctDum1+27)=10),OctDum1+27, "")</f>
        <v>43401</v>
      </c>
      <c r="AH10" s="12"/>
    </row>
    <row r="11" spans="2:34" x14ac:dyDescent="0.2">
      <c r="B11" s="11"/>
      <c r="C11" s="4">
        <f ca="1">IF(AND(YEAR(IanDum1+28)=Anul,MONTH(IanDum1+28)=1),IanDum1+28, "")</f>
        <v>43129</v>
      </c>
      <c r="D11" s="4">
        <f ca="1">IF(AND(YEAR(IanDum1+29)=Anul,MONTH(IanDum1+29)=1),IanDum1+29, "")</f>
        <v>43130</v>
      </c>
      <c r="E11" s="4">
        <f ca="1">IF(AND(YEAR(IanDum1+30)=Anul,MONTH(IanDum1+30)=1),IanDum1+30, "")</f>
        <v>43131</v>
      </c>
      <c r="F11" s="4" t="str">
        <f ca="1">IF(AND(YEAR(IanDum1+31)=Anul,MONTH(IanDum1+31)=1),IanDum1+31, "")</f>
        <v/>
      </c>
      <c r="G11" s="4" t="str">
        <f ca="1">IF(AND(YEAR(IanDum1+32)=Anul,MONTH(IanDum1+32)=1),IanDum1+32, "")</f>
        <v/>
      </c>
      <c r="H11" s="4" t="str">
        <f ca="1">IF(AND(YEAR(IanDum1+33)=Anul,MONTH(IanDum1+33)=1),IanDum1+33, "")</f>
        <v/>
      </c>
      <c r="I11" s="4" t="str">
        <f ca="1">IF(AND(YEAR(IanDum1+34)=Anul,MONTH(IanDum1+34)=1),IanDum1+34, "")</f>
        <v/>
      </c>
      <c r="J11" s="1"/>
      <c r="K11" s="4">
        <f ca="1">IF(AND(YEAR(AprDum1+28)=Anul,MONTH(AprDum1+28)=4),AprDum1+28, "")</f>
        <v>43213</v>
      </c>
      <c r="L11" s="4">
        <f ca="1">IF(AND(YEAR(AprDum1+29)=Anul,MONTH(AprDum1+29)=4),AprDum1+29, "")</f>
        <v>43214</v>
      </c>
      <c r="M11" s="4">
        <f ca="1">IF(AND(YEAR(AprDum1+30)=Anul,MONTH(AprDum1+30)=4),AprDum1+30, "")</f>
        <v>43215</v>
      </c>
      <c r="N11" s="4">
        <f ca="1">IF(AND(YEAR(AprDum1+31)=Anul,MONTH(AprDum1+31)=4),AprDum1+31, "")</f>
        <v>43216</v>
      </c>
      <c r="O11" s="4">
        <f ca="1">IF(AND(YEAR(AprDum1+32)=Anul,MONTH(AprDum1+32)=4),AprDum1+32, "")</f>
        <v>43217</v>
      </c>
      <c r="P11" s="4">
        <f ca="1">IF(AND(YEAR(AprDum1+33)=Anul,MONTH(AprDum1+33)=4),AprDum1+33, "")</f>
        <v>43218</v>
      </c>
      <c r="Q11" s="4">
        <f ca="1">IF(AND(YEAR(AprDum1+34)=Anul,MONTH(AprDum1+34)=4),AprDum1+34, "")</f>
        <v>43219</v>
      </c>
      <c r="R11" s="1"/>
      <c r="S11" s="4">
        <f ca="1">IF(AND(YEAR(IulDum1+28)=Anul,MONTH(IulDum1+28)=7),IulDum1+28, "")</f>
        <v>43304</v>
      </c>
      <c r="T11" s="4">
        <f ca="1">IF(AND(YEAR(IulDum1+29)=Anul,MONTH(IulDum1+29)=7),IulDum1+29, "")</f>
        <v>43305</v>
      </c>
      <c r="U11" s="4">
        <f ca="1">IF(AND(YEAR(IulDum1+30)=Anul,MONTH(IulDum1+30)=7),IulDum1+30, "")</f>
        <v>43306</v>
      </c>
      <c r="V11" s="4">
        <f ca="1">IF(AND(YEAR(IulDum1+31)=Anul,MONTH(IulDum1+31)=7),IulDum1+31, "")</f>
        <v>43307</v>
      </c>
      <c r="W11" s="4">
        <f ca="1">IF(AND(YEAR(IulDum1+32)=Anul,MONTH(IulDum1+32)=7),IulDum1+32, "")</f>
        <v>43308</v>
      </c>
      <c r="X11" s="4">
        <f ca="1">IF(AND(YEAR(IulDum1+33)=Anul,MONTH(IulDum1+33)=7),IulDum1+33, "")</f>
        <v>43309</v>
      </c>
      <c r="Y11" s="4">
        <f ca="1">IF(AND(YEAR(IulDum1+34)=Anul,MONTH(IulDum1+34)=7),IulDum1+34, "")</f>
        <v>43310</v>
      </c>
      <c r="Z11" s="1"/>
      <c r="AA11" s="4">
        <f ca="1">IF(AND(YEAR(OctDum1+28)=Anul,MONTH(OctDum1+28)=10),OctDum1+28, "")</f>
        <v>43402</v>
      </c>
      <c r="AB11" s="4">
        <f ca="1">IF(AND(YEAR(OctDum1+29)=Anul,MONTH(OctDum1+29)=10),OctDum1+29, "")</f>
        <v>43403</v>
      </c>
      <c r="AC11" s="4">
        <f ca="1">IF(AND(YEAR(OctDum1+30)=Anul,MONTH(OctDum1+30)=10),OctDum1+30, "")</f>
        <v>43404</v>
      </c>
      <c r="AD11" s="4" t="str">
        <f ca="1">IF(AND(YEAR(OctDum1+31)=Anul,MONTH(OctDum1+31)=10),OctDum1+31, "")</f>
        <v/>
      </c>
      <c r="AE11" s="4" t="str">
        <f ca="1">IF(AND(YEAR(OctDum1+32)=Anul,MONTH(OctDum1+32)=10),OctDum1+32, "")</f>
        <v/>
      </c>
      <c r="AF11" s="4" t="str">
        <f ca="1">IF(AND(YEAR(OctDum1+33)=Anul,MONTH(OctDum1+33)=10),OctDum1+33, "")</f>
        <v/>
      </c>
      <c r="AG11" s="4" t="str">
        <f ca="1">IF(AND(YEAR(OctDum1+34)=Anul,MONTH(OctDum1+34)=10),OctDum1+34, "")</f>
        <v/>
      </c>
      <c r="AH11" s="12"/>
    </row>
    <row r="12" spans="2:34" x14ac:dyDescent="0.2">
      <c r="B12" s="11"/>
      <c r="C12" s="4" t="str">
        <f ca="1">IF(AND(YEAR(IanDum1+35)=Anul,MONTH(IanDum1+35)=1),IanDum1+35, "")</f>
        <v/>
      </c>
      <c r="D12" s="4" t="str">
        <f ca="1">IF(AND(YEAR(IanDum1+36)=Anul,MONTH(IanDum1+36)=1),IanDum1+36, "")</f>
        <v/>
      </c>
      <c r="E12" s="4" t="str">
        <f ca="1">IF(AND(YEAR(IanDum1+37)=Anul,MONTH(IanDum1+37)=1),IanDum1+37, "")</f>
        <v/>
      </c>
      <c r="F12" s="4" t="str">
        <f ca="1">IF(AND(YEAR(IanDum1+38)=Anul,MONTH(IanDum1+38)=1),IanDum1+38, "")</f>
        <v/>
      </c>
      <c r="G12" s="4" t="str">
        <f ca="1">IF(AND(YEAR(IanDum1+39)=Anul,MONTH(IanDum1+39)=1),IanDum1+39, "")</f>
        <v/>
      </c>
      <c r="H12" s="4" t="str">
        <f ca="1">IF(AND(YEAR(IanDum1+40)=Anul,MONTH(IanDum1+40)=1),IanDum1+40, "")</f>
        <v/>
      </c>
      <c r="I12" s="4" t="str">
        <f ca="1">IF(AND(YEAR(IanDum1+41)=Anul,MONTH(IanDum1+41)=1),IanDum1+41, "")</f>
        <v/>
      </c>
      <c r="J12" s="1"/>
      <c r="K12" s="4">
        <f ca="1">IF(AND(YEAR(AprDum1+35)=Anul,MONTH(AprDum1+35)=4),AprDum1+35, "")</f>
        <v>43220</v>
      </c>
      <c r="L12" s="4" t="str">
        <f ca="1">IF(AND(YEAR(AprDum1+36)=Anul,MONTH(AprDum1+36)=4),AprDum1+36, "")</f>
        <v/>
      </c>
      <c r="M12" s="4" t="str">
        <f ca="1">IF(AND(YEAR(AprDum1+37)=Anul,MONTH(AprDum1+37)=4),AprDum1+37, "")</f>
        <v/>
      </c>
      <c r="N12" s="4" t="str">
        <f ca="1">IF(AND(YEAR(AprDum1+38)=Anul,MONTH(AprDum1+38)=4),AprDum1+38, "")</f>
        <v/>
      </c>
      <c r="O12" s="4" t="str">
        <f ca="1">IF(AND(YEAR(AprDum1+39)=Anul,MONTH(AprDum1+39)=4),AprDum1+39, "")</f>
        <v/>
      </c>
      <c r="P12" s="4" t="str">
        <f ca="1">IF(AND(YEAR(AprDum1+40)=Anul,MONTH(AprDum1+40)=4),AprDum1+40, "")</f>
        <v/>
      </c>
      <c r="Q12" s="4" t="str">
        <f ca="1">IF(AND(YEAR(AprDum1+41)=Anul,MONTH(AprDum1+41)=4),AprDum1+41, "")</f>
        <v/>
      </c>
      <c r="R12" s="1"/>
      <c r="S12" s="4">
        <f ca="1">IF(AND(YEAR(IulDum1+35)=Anul,MONTH(IulDum1+35)=7),IulDum1+35, "")</f>
        <v>43311</v>
      </c>
      <c r="T12" s="4">
        <f ca="1">IF(AND(YEAR(IulDum1+36)=Anul,MONTH(IulDum1+36)=7),IulDum1+36, "")</f>
        <v>43312</v>
      </c>
      <c r="U12" s="4" t="str">
        <f ca="1">IF(AND(YEAR(IulDum1+37)=Anul,MONTH(IulDum1+37)=7),IulDum1+37, "")</f>
        <v/>
      </c>
      <c r="V12" s="4" t="str">
        <f ca="1">IF(AND(YEAR(IulDum1+38)=Anul,MONTH(IulDum1+38)=7),IulDum1+38, "")</f>
        <v/>
      </c>
      <c r="W12" s="4" t="str">
        <f ca="1">IF(AND(YEAR(IulDum1+39)=Anul,MONTH(IulDum1+39)=7),IulDum1+39, "")</f>
        <v/>
      </c>
      <c r="X12" s="4" t="str">
        <f ca="1">IF(AND(YEAR(IulDum1+40)=Anul,MONTH(IulDum1+40)=7),IulDum1+40, "")</f>
        <v/>
      </c>
      <c r="Y12" s="4" t="str">
        <f ca="1">IF(AND(YEAR(IulDum1+41)=Anul,MONTH(IulDum1+41)=7),IulDum1+41, "")</f>
        <v/>
      </c>
      <c r="Z12" s="1"/>
      <c r="AA12" s="4" t="str">
        <f ca="1">IF(AND(YEAR(OctDum1+35)=Anul,MONTH(OctDum1+35)=10),OctDum1+35, "")</f>
        <v/>
      </c>
      <c r="AB12" s="4" t="str">
        <f ca="1">IF(AND(YEAR(OctDum1+36)=Anul,MONTH(OctDum1+36)=10),OctDum1+36, "")</f>
        <v/>
      </c>
      <c r="AC12" s="4" t="str">
        <f ca="1">IF(AND(YEAR(OctDum1+37)=Anul,MONTH(OctDum1+37)=10),OctDum1+37, "")</f>
        <v/>
      </c>
      <c r="AD12" s="4" t="str">
        <f ca="1">IF(AND(YEAR(OctDum1+38)=Anul,MONTH(OctDum1+38)=10),OctDum1+38, "")</f>
        <v/>
      </c>
      <c r="AE12" s="4" t="str">
        <f ca="1">IF(AND(YEAR(OctDum1+39)=Anul,MONTH(OctDum1+39)=10),OctDum1+39, "")</f>
        <v/>
      </c>
      <c r="AF12" s="4" t="str">
        <f ca="1">IF(AND(YEAR(OctDum1+40)=Anul,MONTH(OctDum1+40)=10),OctDum1+40, "")</f>
        <v/>
      </c>
      <c r="AG12" s="4" t="str">
        <f ca="1">IF(AND(YEAR(OctDum1+41)=Anul,MONTH(OctDum1+41)=10),OctDum1+41, "")</f>
        <v/>
      </c>
      <c r="AH12" s="12"/>
    </row>
    <row r="13" spans="2:34" ht="3.75" customHeight="1" x14ac:dyDescent="0.2">
      <c r="B13" s="11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2"/>
    </row>
    <row r="14" spans="2:34" x14ac:dyDescent="0.2">
      <c r="B14" s="11"/>
      <c r="C14" s="20" t="s">
        <v>2</v>
      </c>
      <c r="D14" s="20"/>
      <c r="E14" s="20"/>
      <c r="F14" s="20"/>
      <c r="G14" s="20"/>
      <c r="H14" s="20"/>
      <c r="I14" s="20"/>
      <c r="J14" s="1"/>
      <c r="K14" s="20" t="s">
        <v>11</v>
      </c>
      <c r="L14" s="20"/>
      <c r="M14" s="20"/>
      <c r="N14" s="20"/>
      <c r="O14" s="20"/>
      <c r="P14" s="20"/>
      <c r="Q14" s="20"/>
      <c r="R14" s="1"/>
      <c r="S14" s="20" t="s">
        <v>14</v>
      </c>
      <c r="T14" s="20"/>
      <c r="U14" s="20"/>
      <c r="V14" s="20"/>
      <c r="W14" s="20"/>
      <c r="X14" s="20"/>
      <c r="Y14" s="20"/>
      <c r="Z14" s="1"/>
      <c r="AA14" s="20" t="s">
        <v>17</v>
      </c>
      <c r="AB14" s="20"/>
      <c r="AC14" s="20"/>
      <c r="AD14" s="20"/>
      <c r="AE14" s="20"/>
      <c r="AF14" s="20"/>
      <c r="AG14" s="20"/>
      <c r="AH14" s="12"/>
    </row>
    <row r="15" spans="2:34" x14ac:dyDescent="0.2">
      <c r="B15" s="11"/>
      <c r="C15" s="6" t="s">
        <v>1</v>
      </c>
      <c r="D15" s="6" t="s">
        <v>4</v>
      </c>
      <c r="E15" s="6" t="s">
        <v>4</v>
      </c>
      <c r="F15" s="6" t="s">
        <v>5</v>
      </c>
      <c r="G15" s="6" t="s">
        <v>6</v>
      </c>
      <c r="H15" s="7" t="s">
        <v>7</v>
      </c>
      <c r="I15" s="7" t="s">
        <v>9</v>
      </c>
      <c r="J15" s="1"/>
      <c r="K15" s="6" t="s">
        <v>1</v>
      </c>
      <c r="L15" s="6" t="s">
        <v>4</v>
      </c>
      <c r="M15" s="6" t="s">
        <v>4</v>
      </c>
      <c r="N15" s="6" t="s">
        <v>5</v>
      </c>
      <c r="O15" s="6" t="s">
        <v>6</v>
      </c>
      <c r="P15" s="7" t="s">
        <v>7</v>
      </c>
      <c r="Q15" s="7" t="s">
        <v>9</v>
      </c>
      <c r="R15" s="1"/>
      <c r="S15" s="6" t="s">
        <v>1</v>
      </c>
      <c r="T15" s="6" t="s">
        <v>4</v>
      </c>
      <c r="U15" s="6" t="s">
        <v>4</v>
      </c>
      <c r="V15" s="6" t="s">
        <v>5</v>
      </c>
      <c r="W15" s="6" t="s">
        <v>6</v>
      </c>
      <c r="X15" s="7" t="s">
        <v>7</v>
      </c>
      <c r="Y15" s="7" t="s">
        <v>9</v>
      </c>
      <c r="Z15" s="1"/>
      <c r="AA15" s="6" t="s">
        <v>1</v>
      </c>
      <c r="AB15" s="6" t="s">
        <v>4</v>
      </c>
      <c r="AC15" s="6" t="s">
        <v>4</v>
      </c>
      <c r="AD15" s="6" t="s">
        <v>5</v>
      </c>
      <c r="AE15" s="6" t="s">
        <v>6</v>
      </c>
      <c r="AF15" s="7" t="s">
        <v>7</v>
      </c>
      <c r="AG15" s="7" t="s">
        <v>9</v>
      </c>
      <c r="AH15" s="12"/>
    </row>
    <row r="16" spans="2:34" x14ac:dyDescent="0.2">
      <c r="B16" s="11"/>
      <c r="C16" s="5" t="str">
        <f ca="1">IF(AND(YEAR(FebDum1)=Anul,MONTH(FebDum1)=2),FebDum1, "")</f>
        <v/>
      </c>
      <c r="D16" s="5" t="str">
        <f ca="1">IF(AND(YEAR(FebDum1+1)=Anul,MONTH(FebDum1+1)=2),FebDum1+1, "")</f>
        <v/>
      </c>
      <c r="E16" s="5" t="str">
        <f ca="1">IF(AND(YEAR(FebDum1+2)=Anul,MONTH(FebDum1+2)=2),FebDum1+2, "")</f>
        <v/>
      </c>
      <c r="F16" s="5">
        <f ca="1">IF(AND(YEAR(FebDum1+3)=Anul,MONTH(FebDum1+3)=2),FebDum1+3, "")</f>
        <v>43132</v>
      </c>
      <c r="G16" s="5">
        <f ca="1">IF(AND(YEAR(FebDum1+4)=Anul,MONTH(FebDum1+4)=2),FebDum1+4, "")</f>
        <v>43133</v>
      </c>
      <c r="H16" s="5">
        <f ca="1">IF(AND(YEAR(FebDum1+5)=Anul,MONTH(FebDum1+5)=2),FebDum1+5, "")</f>
        <v>43134</v>
      </c>
      <c r="I16" s="5">
        <f ca="1">IF(AND(YEAR(FebDum1+6)=Anul,MONTH(FebDum1+6)=2),FebDum1+6, "")</f>
        <v>43135</v>
      </c>
      <c r="J16" s="1"/>
      <c r="K16" s="5" t="str">
        <f ca="1">IF(AND(YEAR(MaiDum1)=Anul,MONTH(MaiDum1)=5),MaiDum1, "")</f>
        <v/>
      </c>
      <c r="L16" s="5">
        <f ca="1">IF(AND(YEAR(MaiDum1+1)=Anul,MONTH(MaiDum1+1)=5),MaiDum1+1, "")</f>
        <v>43221</v>
      </c>
      <c r="M16" s="5">
        <f ca="1">IF(AND(YEAR(MaiDum1+2)=Anul,MONTH(MaiDum1+2)=5),MaiDum1+2, "")</f>
        <v>43222</v>
      </c>
      <c r="N16" s="5">
        <f ca="1">IF(AND(YEAR(MaiDum1+3)=Anul,MONTH(MaiDum1+3)=5),MaiDum1+3, "")</f>
        <v>43223</v>
      </c>
      <c r="O16" s="5">
        <f ca="1">IF(AND(YEAR(MaiDum1+4)=Anul,MONTH(MaiDum1+4)=5),MaiDum1+4, "")</f>
        <v>43224</v>
      </c>
      <c r="P16" s="5">
        <f ca="1">IF(AND(YEAR(MaiDum1+5)=Anul,MONTH(MaiDum1+5)=5),MaiDum1+5, "")</f>
        <v>43225</v>
      </c>
      <c r="Q16" s="5">
        <f ca="1">IF(AND(YEAR(MaiDum1+6)=Anul,MONTH(MaiDum1+6)=5),MaiDum1+6, "")</f>
        <v>43226</v>
      </c>
      <c r="R16" s="1"/>
      <c r="S16" s="5" t="str">
        <f ca="1">IF(AND(YEAR(AugDum1)=Anul,MONTH(AugDum1)=8),AugDum1, "")</f>
        <v/>
      </c>
      <c r="T16" s="5" t="str">
        <f ca="1">IF(AND(YEAR(AugDum1+1)=Anul,MONTH(AugDum1+1)=8),AugDum1+1, "")</f>
        <v/>
      </c>
      <c r="U16" s="5">
        <f ca="1">IF(AND(YEAR(AugDum1+2)=Anul,MONTH(AugDum1+2)=8),AugDum1+2, "")</f>
        <v>43313</v>
      </c>
      <c r="V16" s="5">
        <f ca="1">IF(AND(YEAR(AugDum1+3)=Anul,MONTH(AugDum1+3)=8),AugDum1+3, "")</f>
        <v>43314</v>
      </c>
      <c r="W16" s="5">
        <f ca="1">IF(AND(YEAR(AugDum1+4)=Anul,MONTH(AugDum1+4)=8),AugDum1+4, "")</f>
        <v>43315</v>
      </c>
      <c r="X16" s="5">
        <f ca="1">IF(AND(YEAR(AugDum1+5)=Anul,MONTH(AugDum1+5)=8),AugDum1+5, "")</f>
        <v>43316</v>
      </c>
      <c r="Y16" s="5">
        <f ca="1">IF(AND(YEAR(AugDum1+6)=Anul,MONTH(AugDum1+6)=8),AugDum1+6, "")</f>
        <v>43317</v>
      </c>
      <c r="Z16" s="1"/>
      <c r="AA16" s="5" t="str">
        <f ca="1">IF(AND(YEAR(NovDum1)=Anul,MONTH(NovDum1)=11),NovDum1, "")</f>
        <v/>
      </c>
      <c r="AB16" s="5" t="str">
        <f ca="1">IF(AND(YEAR(NovDum1+1)=Anul,MONTH(NovDum1+1)=11),NovDum1+1, "")</f>
        <v/>
      </c>
      <c r="AC16" s="5" t="str">
        <f ca="1">IF(AND(YEAR(NovDum1+2)=Anul,MONTH(NovDum1+2)=11),NovDum1+2, "")</f>
        <v/>
      </c>
      <c r="AD16" s="5">
        <f ca="1">IF(AND(YEAR(NovDum1+3)=Anul,MONTH(NovDum1+3)=11),NovDum1+3, "")</f>
        <v>43405</v>
      </c>
      <c r="AE16" s="5">
        <f ca="1">IF(AND(YEAR(NovDum1+4)=Anul,MONTH(NovDum1+4)=11),NovDum1+4, "")</f>
        <v>43406</v>
      </c>
      <c r="AF16" s="5">
        <f ca="1">IF(AND(YEAR(NovDum1+5)=Anul,MONTH(NovDum1+5)=11),NovDum1+5, "")</f>
        <v>43407</v>
      </c>
      <c r="AG16" s="5">
        <f ca="1">IF(AND(YEAR(NovDum1+6)=Anul,MONTH(NovDum1+6)=11),NovDum1+6, "")</f>
        <v>43408</v>
      </c>
      <c r="AH16" s="12"/>
    </row>
    <row r="17" spans="2:34" x14ac:dyDescent="0.2">
      <c r="B17" s="11"/>
      <c r="C17" s="4">
        <f ca="1">IF(AND(YEAR(FebDum1+7)=Anul,MONTH(FebDum1+7)=2),FebDum1+7, "")</f>
        <v>43136</v>
      </c>
      <c r="D17" s="4">
        <f ca="1">IF(AND(YEAR(FebDum1+8)=Anul,MONTH(FebDum1+8)=2),FebDum1+8, "")</f>
        <v>43137</v>
      </c>
      <c r="E17" s="4">
        <f ca="1">IF(AND(YEAR(FebDum1+9)=Anul,MONTH(FebDum1+9)=2),FebDum1+9, "")</f>
        <v>43138</v>
      </c>
      <c r="F17" s="4">
        <f ca="1">IF(AND(YEAR(FebDum1+10)=Anul,MONTH(FebDum1+10)=2),FebDum1+10, "")</f>
        <v>43139</v>
      </c>
      <c r="G17" s="4">
        <f ca="1">IF(AND(YEAR(FebDum1+11)=Anul,MONTH(FebDum1+11)=2),FebDum1+11, "")</f>
        <v>43140</v>
      </c>
      <c r="H17" s="4">
        <f ca="1">IF(AND(YEAR(FebDum1+12)=Anul,MONTH(FebDum1+12)=2),FebDum1+12, "")</f>
        <v>43141</v>
      </c>
      <c r="I17" s="4">
        <f ca="1">IF(AND(YEAR(FebDum1+13)=Anul,MONTH(FebDum1+13)=2),FebDum1+13, "")</f>
        <v>43142</v>
      </c>
      <c r="J17" s="1"/>
      <c r="K17" s="4">
        <f ca="1">IF(AND(YEAR(MaiDum1+7)=Anul,MONTH(MaiDum1+7)=5),MaiDum1+7, "")</f>
        <v>43227</v>
      </c>
      <c r="L17" s="4">
        <f ca="1">IF(AND(YEAR(MaiDum1+8)=Anul,MONTH(MaiDum1+8)=5),MaiDum1+8, "")</f>
        <v>43228</v>
      </c>
      <c r="M17" s="4">
        <f ca="1">IF(AND(YEAR(MaiDum1+9)=Anul,MONTH(MaiDum1+9)=5),MaiDum1+9, "")</f>
        <v>43229</v>
      </c>
      <c r="N17" s="4">
        <f ca="1">IF(AND(YEAR(MaiDum1+10)=Anul,MONTH(MaiDum1+10)=5),MaiDum1+10, "")</f>
        <v>43230</v>
      </c>
      <c r="O17" s="4">
        <f ca="1">IF(AND(YEAR(MaiDum1+11)=Anul,MONTH(MaiDum1+11)=5),MaiDum1+11, "")</f>
        <v>43231</v>
      </c>
      <c r="P17" s="4">
        <f ca="1">IF(AND(YEAR(MaiDum1+12)=Anul,MONTH(MaiDum1+12)=5),MaiDum1+12, "")</f>
        <v>43232</v>
      </c>
      <c r="Q17" s="4">
        <f ca="1">IF(AND(YEAR(MaiDum1+13)=Anul,MONTH(MaiDum1+13)=5),MaiDum1+13, "")</f>
        <v>43233</v>
      </c>
      <c r="R17" s="1"/>
      <c r="S17" s="4">
        <f ca="1">IF(AND(YEAR(AugDum1+7)=Anul,MONTH(AugDum1+7)=8),AugDum1+7, "")</f>
        <v>43318</v>
      </c>
      <c r="T17" s="4">
        <f ca="1">IF(AND(YEAR(AugDum1+8)=Anul,MONTH(AugDum1+8)=8),AugDum1+8, "")</f>
        <v>43319</v>
      </c>
      <c r="U17" s="4">
        <f ca="1">IF(AND(YEAR(AugDum1+9)=Anul,MONTH(AugDum1+9)=8),AugDum1+9, "")</f>
        <v>43320</v>
      </c>
      <c r="V17" s="4">
        <f ca="1">IF(AND(YEAR(AugDum1+10)=Anul,MONTH(AugDum1+10)=8),AugDum1+10, "")</f>
        <v>43321</v>
      </c>
      <c r="W17" s="4">
        <f ca="1">IF(AND(YEAR(AugDum1+11)=Anul,MONTH(AugDum1+11)=8),AugDum1+11, "")</f>
        <v>43322</v>
      </c>
      <c r="X17" s="4">
        <f ca="1">IF(AND(YEAR(AugDum1+12)=Anul,MONTH(AugDum1+12)=8),AugDum1+12, "")</f>
        <v>43323</v>
      </c>
      <c r="Y17" s="4">
        <f ca="1">IF(AND(YEAR(AugDum1+13)=Anul,MONTH(AugDum1+13)=8),AugDum1+13, "")</f>
        <v>43324</v>
      </c>
      <c r="Z17" s="1"/>
      <c r="AA17" s="4">
        <f ca="1">IF(AND(YEAR(NovDum1+7)=Anul,MONTH(NovDum1+7)=11),NovDum1+7, "")</f>
        <v>43409</v>
      </c>
      <c r="AB17" s="4">
        <f ca="1">IF(AND(YEAR(NovDum1+8)=Anul,MONTH(NovDum1+8)=11),NovDum1+8, "")</f>
        <v>43410</v>
      </c>
      <c r="AC17" s="4">
        <f ca="1">IF(AND(YEAR(NovDum1+9)=Anul,MONTH(NovDum1+9)=11),NovDum1+9, "")</f>
        <v>43411</v>
      </c>
      <c r="AD17" s="4">
        <f ca="1">IF(AND(YEAR(NovDum1+10)=Anul,MONTH(NovDum1+10)=11),NovDum1+10, "")</f>
        <v>43412</v>
      </c>
      <c r="AE17" s="4">
        <f ca="1">IF(AND(YEAR(NovDum1+11)=Anul,MONTH(NovDum1+11)=11),NovDum1+11, "")</f>
        <v>43413</v>
      </c>
      <c r="AF17" s="4">
        <f ca="1">IF(AND(YEAR(NovDum1+12)=Anul,MONTH(NovDum1+12)=11),NovDum1+12, "")</f>
        <v>43414</v>
      </c>
      <c r="AG17" s="4">
        <f ca="1">IF(AND(YEAR(NovDum1+13)=Anul,MONTH(NovDum1+13)=11),NovDum1+13, "")</f>
        <v>43415</v>
      </c>
      <c r="AH17" s="12"/>
    </row>
    <row r="18" spans="2:34" x14ac:dyDescent="0.2">
      <c r="B18" s="11"/>
      <c r="C18" s="4">
        <f ca="1">IF(AND(YEAR(FebDum1+14)=Anul,MONTH(FebDum1+14)=2),FebDum1+14, "")</f>
        <v>43143</v>
      </c>
      <c r="D18" s="4">
        <f ca="1">IF(AND(YEAR(FebDum1+15)=Anul,MONTH(FebDum1+15)=2),FebDum1+15, "")</f>
        <v>43144</v>
      </c>
      <c r="E18" s="4">
        <f ca="1">IF(AND(YEAR(FebDum1+16)=Anul,MONTH(FebDum1+16)=2),FebDum1+16, "")</f>
        <v>43145</v>
      </c>
      <c r="F18" s="4">
        <f ca="1">IF(AND(YEAR(FebDum1+17)=Anul,MONTH(FebDum1+17)=2),FebDum1+17, "")</f>
        <v>43146</v>
      </c>
      <c r="G18" s="4">
        <f ca="1">IF(AND(YEAR(FebDum1+18)=Anul,MONTH(FebDum1+18)=2),FebDum1+18, "")</f>
        <v>43147</v>
      </c>
      <c r="H18" s="4">
        <f ca="1">IF(AND(YEAR(FebDum1+19)=Anul,MONTH(FebDum1+19)=2),FebDum1+19, "")</f>
        <v>43148</v>
      </c>
      <c r="I18" s="4">
        <f ca="1">IF(AND(YEAR(FebDum1+20)=Anul,MONTH(FebDum1+20)=2),FebDum1+20, "")</f>
        <v>43149</v>
      </c>
      <c r="J18" s="1"/>
      <c r="K18" s="4">
        <f ca="1">IF(AND(YEAR(MaiDum1+14)=Anul,MONTH(MaiDum1+14)=5),MaiDum1+14, "")</f>
        <v>43234</v>
      </c>
      <c r="L18" s="4">
        <f ca="1">IF(AND(YEAR(MaiDum1+15)=Anul,MONTH(MaiDum1+15)=5),MaiDum1+15, "")</f>
        <v>43235</v>
      </c>
      <c r="M18" s="4">
        <f ca="1">IF(AND(YEAR(MaiDum1+16)=Anul,MONTH(MaiDum1+16)=5),MaiDum1+16, "")</f>
        <v>43236</v>
      </c>
      <c r="N18" s="4">
        <f ca="1">IF(AND(YEAR(MaiDum1+17)=Anul,MONTH(MaiDum1+17)=5),MaiDum1+17, "")</f>
        <v>43237</v>
      </c>
      <c r="O18" s="4">
        <f ca="1">IF(AND(YEAR(MaiDum1+18)=Anul,MONTH(MaiDum1+18)=5),MaiDum1+18, "")</f>
        <v>43238</v>
      </c>
      <c r="P18" s="4">
        <f ca="1">IF(AND(YEAR(MaiDum1+19)=Anul,MONTH(MaiDum1+19)=5),MaiDum1+19, "")</f>
        <v>43239</v>
      </c>
      <c r="Q18" s="4">
        <f ca="1">IF(AND(YEAR(MaiDum1+20)=Anul,MONTH(MaiDum1+20)=5),MaiDum1+20, "")</f>
        <v>43240</v>
      </c>
      <c r="R18" s="1"/>
      <c r="S18" s="4">
        <f ca="1">IF(AND(YEAR(AugDum1+14)=Anul,MONTH(AugDum1+14)=8),AugDum1+14, "")</f>
        <v>43325</v>
      </c>
      <c r="T18" s="4">
        <f ca="1">IF(AND(YEAR(AugDum1+15)=Anul,MONTH(AugDum1+15)=8),AugDum1+15, "")</f>
        <v>43326</v>
      </c>
      <c r="U18" s="4">
        <f ca="1">IF(AND(YEAR(AugDum1+16)=Anul,MONTH(AugDum1+16)=8),AugDum1+16, "")</f>
        <v>43327</v>
      </c>
      <c r="V18" s="4">
        <f ca="1">IF(AND(YEAR(AugDum1+17)=Anul,MONTH(AugDum1+17)=8),AugDum1+17, "")</f>
        <v>43328</v>
      </c>
      <c r="W18" s="4">
        <f ca="1">IF(AND(YEAR(AugDum1+18)=Anul,MONTH(AugDum1+18)=8),AugDum1+18, "")</f>
        <v>43329</v>
      </c>
      <c r="X18" s="4">
        <f ca="1">IF(AND(YEAR(AugDum1+19)=Anul,MONTH(AugDum1+19)=8),AugDum1+19, "")</f>
        <v>43330</v>
      </c>
      <c r="Y18" s="4">
        <f ca="1">IF(AND(YEAR(AugDum1+20)=Anul,MONTH(AugDum1+20)=8),AugDum1+20, "")</f>
        <v>43331</v>
      </c>
      <c r="Z18" s="1"/>
      <c r="AA18" s="4">
        <f ca="1">IF(AND(YEAR(NovDum1+14)=Anul,MONTH(NovDum1+14)=11),NovDum1+14, "")</f>
        <v>43416</v>
      </c>
      <c r="AB18" s="4">
        <f ca="1">IF(AND(YEAR(NovDum1+15)=Anul,MONTH(NovDum1+15)=11),NovDum1+15, "")</f>
        <v>43417</v>
      </c>
      <c r="AC18" s="4">
        <f ca="1">IF(AND(YEAR(NovDum1+16)=Anul,MONTH(NovDum1+16)=11),NovDum1+16, "")</f>
        <v>43418</v>
      </c>
      <c r="AD18" s="4">
        <f ca="1">IF(AND(YEAR(NovDum1+17)=Anul,MONTH(NovDum1+17)=11),NovDum1+17, "")</f>
        <v>43419</v>
      </c>
      <c r="AE18" s="4">
        <f ca="1">IF(AND(YEAR(NovDum1+18)=Anul,MONTH(NovDum1+18)=11),NovDum1+18, "")</f>
        <v>43420</v>
      </c>
      <c r="AF18" s="4">
        <f ca="1">IF(AND(YEAR(NovDum1+19)=Anul,MONTH(NovDum1+19)=11),NovDum1+19, "")</f>
        <v>43421</v>
      </c>
      <c r="AG18" s="4">
        <f ca="1">IF(AND(YEAR(NovDum1+20)=Anul,MONTH(NovDum1+20)=11),NovDum1+20, "")</f>
        <v>43422</v>
      </c>
      <c r="AH18" s="12"/>
    </row>
    <row r="19" spans="2:34" x14ac:dyDescent="0.2">
      <c r="B19" s="11"/>
      <c r="C19" s="4">
        <f ca="1">IF(AND(YEAR(FebDum1+21)=Anul,MONTH(FebDum1+21)=2),FebDum1+21, "")</f>
        <v>43150</v>
      </c>
      <c r="D19" s="4">
        <f ca="1">IF(AND(YEAR(FebDum1+22)=Anul,MONTH(FebDum1+22)=2),FebDum1+22, "")</f>
        <v>43151</v>
      </c>
      <c r="E19" s="4">
        <f ca="1">IF(AND(YEAR(FebDum1+23)=Anul,MONTH(FebDum1+23)=2),FebDum1+23, "")</f>
        <v>43152</v>
      </c>
      <c r="F19" s="4">
        <f ca="1">IF(AND(YEAR(FebDum1+24)=Anul,MONTH(FebDum1+24)=2),FebDum1+24, "")</f>
        <v>43153</v>
      </c>
      <c r="G19" s="4">
        <f ca="1">IF(AND(YEAR(FebDum1+25)=Anul,MONTH(FebDum1+25)=2),FebDum1+25, "")</f>
        <v>43154</v>
      </c>
      <c r="H19" s="4">
        <f ca="1">IF(AND(YEAR(FebDum1+26)=Anul,MONTH(FebDum1+26)=2),FebDum1+26, "")</f>
        <v>43155</v>
      </c>
      <c r="I19" s="4">
        <f ca="1">IF(AND(YEAR(FebDum1+27)=Anul,MONTH(FebDum1+27)=2),FebDum1+27, "")</f>
        <v>43156</v>
      </c>
      <c r="J19" s="1"/>
      <c r="K19" s="4">
        <f ca="1">IF(AND(YEAR(MaiDum1+21)=Anul,MONTH(MaiDum1+21)=5),MaiDum1+21, "")</f>
        <v>43241</v>
      </c>
      <c r="L19" s="4">
        <f ca="1">IF(AND(YEAR(MaiDum1+22)=Anul,MONTH(MaiDum1+22)=5),MaiDum1+22, "")</f>
        <v>43242</v>
      </c>
      <c r="M19" s="4">
        <f ca="1">IF(AND(YEAR(MaiDum1+23)=Anul,MONTH(MaiDum1+23)=5),MaiDum1+23, "")</f>
        <v>43243</v>
      </c>
      <c r="N19" s="4">
        <f ca="1">IF(AND(YEAR(MaiDum1+24)=Anul,MONTH(MaiDum1+24)=5),MaiDum1+24, "")</f>
        <v>43244</v>
      </c>
      <c r="O19" s="4">
        <f ca="1">IF(AND(YEAR(MaiDum1+25)=Anul,MONTH(MaiDum1+25)=5),MaiDum1+25, "")</f>
        <v>43245</v>
      </c>
      <c r="P19" s="4">
        <f ca="1">IF(AND(YEAR(MaiDum1+26)=Anul,MONTH(MaiDum1+26)=5),MaiDum1+26, "")</f>
        <v>43246</v>
      </c>
      <c r="Q19" s="4">
        <f ca="1">IF(AND(YEAR(MaiDum1+27)=Anul,MONTH(MaiDum1+27)=5),MaiDum1+27, "")</f>
        <v>43247</v>
      </c>
      <c r="R19" s="1"/>
      <c r="S19" s="4">
        <f ca="1">IF(AND(YEAR(AugDum1+21)=Anul,MONTH(AugDum1+21)=8),AugDum1+21, "")</f>
        <v>43332</v>
      </c>
      <c r="T19" s="4">
        <f ca="1">IF(AND(YEAR(AugDum1+22)=Anul,MONTH(AugDum1+22)=8),AugDum1+22, "")</f>
        <v>43333</v>
      </c>
      <c r="U19" s="4">
        <f ca="1">IF(AND(YEAR(AugDum1+23)=Anul,MONTH(AugDum1+23)=8),AugDum1+23, "")</f>
        <v>43334</v>
      </c>
      <c r="V19" s="4">
        <f ca="1">IF(AND(YEAR(AugDum1+24)=Anul,MONTH(AugDum1+24)=8),AugDum1+24, "")</f>
        <v>43335</v>
      </c>
      <c r="W19" s="4">
        <f ca="1">IF(AND(YEAR(AugDum1+25)=Anul,MONTH(AugDum1+25)=8),AugDum1+25, "")</f>
        <v>43336</v>
      </c>
      <c r="X19" s="4">
        <f ca="1">IF(AND(YEAR(AugDum1+26)=Anul,MONTH(AugDum1+26)=8),AugDum1+26, "")</f>
        <v>43337</v>
      </c>
      <c r="Y19" s="4">
        <f ca="1">IF(AND(YEAR(AugDum1+27)=Anul,MONTH(AugDum1+27)=8),AugDum1+27, "")</f>
        <v>43338</v>
      </c>
      <c r="Z19" s="1"/>
      <c r="AA19" s="4">
        <f ca="1">IF(AND(YEAR(NovDum1+21)=Anul,MONTH(NovDum1+21)=11),NovDum1+21, "")</f>
        <v>43423</v>
      </c>
      <c r="AB19" s="4">
        <f ca="1">IF(AND(YEAR(NovDum1+22)=Anul,MONTH(NovDum1+22)=11),NovDum1+22, "")</f>
        <v>43424</v>
      </c>
      <c r="AC19" s="4">
        <f ca="1">IF(AND(YEAR(NovDum1+23)=Anul,MONTH(NovDum1+23)=11),NovDum1+23, "")</f>
        <v>43425</v>
      </c>
      <c r="AD19" s="4">
        <f ca="1">IF(AND(YEAR(NovDum1+24)=Anul,MONTH(NovDum1+24)=11),NovDum1+24, "")</f>
        <v>43426</v>
      </c>
      <c r="AE19" s="4">
        <f ca="1">IF(AND(YEAR(NovDum1+25)=Anul,MONTH(NovDum1+25)=11),NovDum1+25, "")</f>
        <v>43427</v>
      </c>
      <c r="AF19" s="4">
        <f ca="1">IF(AND(YEAR(NovDum1+26)=Anul,MONTH(NovDum1+26)=11),NovDum1+26, "")</f>
        <v>43428</v>
      </c>
      <c r="AG19" s="4">
        <f ca="1">IF(AND(YEAR(NovDum1+27)=Anul,MONTH(NovDum1+27)=11),NovDum1+27, "")</f>
        <v>43429</v>
      </c>
      <c r="AH19" s="12"/>
    </row>
    <row r="20" spans="2:34" x14ac:dyDescent="0.2">
      <c r="B20" s="11"/>
      <c r="C20" s="4">
        <f ca="1">IF(AND(YEAR(FebDum1+28)=Anul,MONTH(FebDum1+28)=2),FebDum1+28, "")</f>
        <v>43157</v>
      </c>
      <c r="D20" s="4">
        <f ca="1">IF(AND(YEAR(FebDum1+29)=Anul,MONTH(FebDum1+29)=2),FebDum1+29, "")</f>
        <v>43158</v>
      </c>
      <c r="E20" s="4">
        <f ca="1">IF(AND(YEAR(FebDum1+30)=Anul,MONTH(FebDum1+30)=2),FebDum1+30, "")</f>
        <v>43159</v>
      </c>
      <c r="F20" s="4" t="str">
        <f ca="1">IF(AND(YEAR(FebDum1+31)=Anul,MONTH(FebDum1+31)=2),FebDum1+31, "")</f>
        <v/>
      </c>
      <c r="G20" s="4" t="str">
        <f ca="1">IF(AND(YEAR(FebDum1+32)=Anul,MONTH(FebDum1+32)=2),FebDum1+32, "")</f>
        <v/>
      </c>
      <c r="H20" s="4" t="str">
        <f ca="1">IF(AND(YEAR(FebDum1+33)=Anul,MONTH(FebDum1+33)=2),FebDum1+33, "")</f>
        <v/>
      </c>
      <c r="I20" s="4" t="str">
        <f ca="1">IF(AND(YEAR(FebDum1+34)=Anul,MONTH(FebDum1+34)=2),FebDum1+34, "")</f>
        <v/>
      </c>
      <c r="J20" s="1"/>
      <c r="K20" s="4">
        <f ca="1">IF(AND(YEAR(MaiDum1+28)=Anul,MONTH(MaiDum1+28)=5),MaiDum1+28, "")</f>
        <v>43248</v>
      </c>
      <c r="L20" s="4">
        <f ca="1">IF(AND(YEAR(MaiDum1+29)=Anul,MONTH(MaiDum1+29)=5),MaiDum1+29, "")</f>
        <v>43249</v>
      </c>
      <c r="M20" s="4">
        <f ca="1">IF(AND(YEAR(MaiDum1+30)=Anul,MONTH(MaiDum1+30)=5),MaiDum1+30, "")</f>
        <v>43250</v>
      </c>
      <c r="N20" s="4">
        <f ca="1">IF(AND(YEAR(MaiDum1+31)=Anul,MONTH(MaiDum1+31)=5),MaiDum1+31, "")</f>
        <v>43251</v>
      </c>
      <c r="O20" s="4" t="str">
        <f ca="1">IF(AND(YEAR(MaiDum1+32)=Anul,MONTH(MaiDum1+32)=5),MaiDum1+32, "")</f>
        <v/>
      </c>
      <c r="P20" s="4" t="str">
        <f ca="1">IF(AND(YEAR(MaiDum1+33)=Anul,MONTH(MaiDum1+33)=5),MaiDum1+33, "")</f>
        <v/>
      </c>
      <c r="Q20" s="4" t="str">
        <f ca="1">IF(AND(YEAR(MaiDum1+34)=Anul,MONTH(MaiDum1+34)=5),MaiDum1+34, "")</f>
        <v/>
      </c>
      <c r="R20" s="1"/>
      <c r="S20" s="4">
        <f ca="1">IF(AND(YEAR(AugDum1+28)=Anul,MONTH(AugDum1+28)=8),AugDum1+28, "")</f>
        <v>43339</v>
      </c>
      <c r="T20" s="4">
        <f ca="1">IF(AND(YEAR(AugDum1+29)=Anul,MONTH(AugDum1+29)=8),AugDum1+29, "")</f>
        <v>43340</v>
      </c>
      <c r="U20" s="4">
        <f ca="1">IF(AND(YEAR(AugDum1+30)=Anul,MONTH(AugDum1+30)=8),AugDum1+30, "")</f>
        <v>43341</v>
      </c>
      <c r="V20" s="4">
        <f ca="1">IF(AND(YEAR(AugDum1+31)=Anul,MONTH(AugDum1+31)=8),AugDum1+31, "")</f>
        <v>43342</v>
      </c>
      <c r="W20" s="4">
        <f ca="1">IF(AND(YEAR(AugDum1+32)=Anul,MONTH(AugDum1+32)=8),AugDum1+32, "")</f>
        <v>43343</v>
      </c>
      <c r="X20" s="4" t="str">
        <f ca="1">IF(AND(YEAR(AugDum1+33)=Anul,MONTH(AugDum1+33)=8),AugDum1+33, "")</f>
        <v/>
      </c>
      <c r="Y20" s="4" t="str">
        <f ca="1">IF(AND(YEAR(AugDum1+34)=Anul,MONTH(AugDum1+34)=8),AugDum1+34, "")</f>
        <v/>
      </c>
      <c r="Z20" s="1"/>
      <c r="AA20" s="4">
        <f ca="1">IF(AND(YEAR(NovDum1+28)=Anul,MONTH(NovDum1+28)=11),NovDum1+28, "")</f>
        <v>43430</v>
      </c>
      <c r="AB20" s="4">
        <f ca="1">IF(AND(YEAR(NovDum1+29)=Anul,MONTH(NovDum1+29)=11),NovDum1+29, "")</f>
        <v>43431</v>
      </c>
      <c r="AC20" s="4">
        <f ca="1">IF(AND(YEAR(NovDum1+30)=Anul,MONTH(NovDum1+30)=11),NovDum1+30, "")</f>
        <v>43432</v>
      </c>
      <c r="AD20" s="4">
        <f ca="1">IF(AND(YEAR(NovDum1+31)=Anul,MONTH(NovDum1+31)=11),NovDum1+31, "")</f>
        <v>43433</v>
      </c>
      <c r="AE20" s="4">
        <f ca="1">IF(AND(YEAR(NovDum1+32)=Anul,MONTH(NovDum1+32)=11),NovDum1+32, "")</f>
        <v>43434</v>
      </c>
      <c r="AF20" s="4" t="str">
        <f ca="1">IF(AND(YEAR(NovDum1+33)=Anul,MONTH(NovDum1+33)=11),NovDum1+33, "")</f>
        <v/>
      </c>
      <c r="AG20" s="4" t="str">
        <f ca="1">IF(AND(YEAR(NovDum1+34)=Anul,MONTH(NovDum1+34)=11),NovDum1+34, "")</f>
        <v/>
      </c>
      <c r="AH20" s="12"/>
    </row>
    <row r="21" spans="2:34" x14ac:dyDescent="0.2">
      <c r="B21" s="11"/>
      <c r="C21" s="4" t="str">
        <f ca="1">IF(AND(YEAR(FebDum1+35)=Anul,MONTH(FebDum1+35)=2),FebDum1+35, "")</f>
        <v/>
      </c>
      <c r="D21" s="4" t="str">
        <f ca="1">IF(AND(YEAR(FebDum1+36)=Anul,MONTH(FebDum1+36)=2),FebDum1+36, "")</f>
        <v/>
      </c>
      <c r="E21" s="4" t="str">
        <f ca="1">IF(AND(YEAR(FebDum1+37)=Anul,MONTH(FebDum1+37)=2),FebDum1+37, "")</f>
        <v/>
      </c>
      <c r="F21" s="4" t="str">
        <f ca="1">IF(AND(YEAR(FebDum1+38)=Anul,MONTH(FebDum1+38)=2),FebDum1+38, "")</f>
        <v/>
      </c>
      <c r="G21" s="4" t="str">
        <f ca="1">IF(AND(YEAR(FebDum1+39)=Anul,MONTH(FebDum1+39)=2),FebDum1+39, "")</f>
        <v/>
      </c>
      <c r="H21" s="4" t="str">
        <f ca="1">IF(AND(YEAR(FebDum1+40)=Anul,MONTH(FebDum1+40)=2),FebDum1+40, "")</f>
        <v/>
      </c>
      <c r="I21" s="4" t="str">
        <f ca="1">IF(AND(YEAR(FebDum1+41)=Anul,MONTH(FebDum1+41)=2),FebDum1+41, "")</f>
        <v/>
      </c>
      <c r="J21" s="1"/>
      <c r="K21" s="4" t="str">
        <f ca="1">IF(AND(YEAR(MaiDum1+35)=Anul,MONTH(MaiDum1+35)=5),MaiDum1+35, "")</f>
        <v/>
      </c>
      <c r="L21" s="4" t="str">
        <f ca="1">IF(AND(YEAR(MaiDum1+36)=Anul,MONTH(MaiDum1+36)=5),MaiDum1+36, "")</f>
        <v/>
      </c>
      <c r="M21" s="4" t="str">
        <f ca="1">IF(AND(YEAR(MaiDum1+37)=Anul,MONTH(MaiDum1+37)=5),MaiDum1+37, "")</f>
        <v/>
      </c>
      <c r="N21" s="4" t="str">
        <f ca="1">IF(AND(YEAR(MaiDum1+38)=Anul,MONTH(MaiDum1+38)=5),MaiDum1+38, "")</f>
        <v/>
      </c>
      <c r="O21" s="4" t="str">
        <f ca="1">IF(AND(YEAR(MaiDum1+39)=Anul,MONTH(MaiDum1+39)=5),MaiDum1+39, "")</f>
        <v/>
      </c>
      <c r="P21" s="4" t="str">
        <f ca="1">IF(AND(YEAR(MaiDum1+40)=Anul,MONTH(MaiDum1+40)=5),MaiDum1+40, "")</f>
        <v/>
      </c>
      <c r="Q21" s="4" t="str">
        <f ca="1">IF(AND(YEAR(MaiDum1+41)=Anul,MONTH(MaiDum1+41)=5),MaiDum1+41, "")</f>
        <v/>
      </c>
      <c r="R21" s="1"/>
      <c r="S21" s="4" t="str">
        <f ca="1">IF(AND(YEAR(AugDum1+35)=Anul,MONTH(AugDum1+35)=8),AugDum1+35, "")</f>
        <v/>
      </c>
      <c r="T21" s="4" t="str">
        <f ca="1">IF(AND(YEAR(AugDum1+36)=Anul,MONTH(AugDum1+36)=8),AugDum1+36, "")</f>
        <v/>
      </c>
      <c r="U21" s="4" t="str">
        <f ca="1">IF(AND(YEAR(AugDum1+37)=Anul,MONTH(AugDum1+37)=8),AugDum1+37, "")</f>
        <v/>
      </c>
      <c r="V21" s="4" t="str">
        <f ca="1">IF(AND(YEAR(AugDum1+38)=Anul,MONTH(AugDum1+38)=8),AugDum1+38, "")</f>
        <v/>
      </c>
      <c r="W21" s="4" t="str">
        <f ca="1">IF(AND(YEAR(AugDum1+39)=Anul,MONTH(AugDum1+39)=8),AugDum1+39, "")</f>
        <v/>
      </c>
      <c r="X21" s="4" t="str">
        <f ca="1">IF(AND(YEAR(AugDum1+40)=Anul,MONTH(AugDum1+40)=8),AugDum1+40, "")</f>
        <v/>
      </c>
      <c r="Y21" s="4" t="str">
        <f ca="1">IF(AND(YEAR(AugDum1+41)=Anul,MONTH(AugDum1+41)=8),AugDum1+41, "")</f>
        <v/>
      </c>
      <c r="Z21" s="1"/>
      <c r="AA21" s="4" t="str">
        <f ca="1">IF(AND(YEAR(NovDum1+35)=Anul,MONTH(NovDum1+35)=11),NovDum1+35, "")</f>
        <v/>
      </c>
      <c r="AB21" s="4" t="str">
        <f ca="1">IF(AND(YEAR(NovDum1+36)=Anul,MONTH(NovDum1+36)=11),NovDum1+36, "")</f>
        <v/>
      </c>
      <c r="AC21" s="4" t="str">
        <f ca="1">IF(AND(YEAR(NovDum1+37)=Anul,MONTH(NovDum1+37)=11),NovDum1+37, "")</f>
        <v/>
      </c>
      <c r="AD21" s="4" t="str">
        <f ca="1">IF(AND(YEAR(NovDum1+38)=Anul,MONTH(NovDum1+38)=11),NovDum1+38, "")</f>
        <v/>
      </c>
      <c r="AE21" s="4" t="str">
        <f ca="1">IF(AND(YEAR(NovDum1+39)=Anul,MONTH(NovDum1+39)=11),NovDum1+39, "")</f>
        <v/>
      </c>
      <c r="AF21" s="4" t="str">
        <f ca="1">IF(AND(YEAR(NovDum1+40)=Anul,MONTH(NovDum1+40)=11),NovDum1+40, "")</f>
        <v/>
      </c>
      <c r="AG21" s="4" t="str">
        <f ca="1">IF(AND(YEAR(NovDum1+41)=Anul,MONTH(NovDum1+41)=11),NovDum1+41, "")</f>
        <v/>
      </c>
      <c r="AH21" s="12"/>
    </row>
    <row r="22" spans="2:34" ht="4.5" customHeight="1" x14ac:dyDescent="0.2">
      <c r="B22" s="11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2"/>
    </row>
    <row r="23" spans="2:34" x14ac:dyDescent="0.2">
      <c r="B23" s="11"/>
      <c r="C23" s="20" t="s">
        <v>3</v>
      </c>
      <c r="D23" s="20"/>
      <c r="E23" s="20"/>
      <c r="F23" s="20"/>
      <c r="G23" s="20"/>
      <c r="H23" s="20"/>
      <c r="I23" s="20"/>
      <c r="J23" s="1"/>
      <c r="K23" s="20" t="s">
        <v>12</v>
      </c>
      <c r="L23" s="20"/>
      <c r="M23" s="20"/>
      <c r="N23" s="20"/>
      <c r="O23" s="20"/>
      <c r="P23" s="20"/>
      <c r="Q23" s="20"/>
      <c r="R23" s="1"/>
      <c r="S23" s="20" t="s">
        <v>15</v>
      </c>
      <c r="T23" s="20"/>
      <c r="U23" s="20"/>
      <c r="V23" s="20"/>
      <c r="W23" s="20"/>
      <c r="X23" s="20"/>
      <c r="Y23" s="20"/>
      <c r="Z23" s="1"/>
      <c r="AA23" s="20" t="s">
        <v>18</v>
      </c>
      <c r="AB23" s="20"/>
      <c r="AC23" s="20"/>
      <c r="AD23" s="20"/>
      <c r="AE23" s="20"/>
      <c r="AF23" s="20"/>
      <c r="AG23" s="20"/>
      <c r="AH23" s="12"/>
    </row>
    <row r="24" spans="2:34" x14ac:dyDescent="0.2">
      <c r="B24" s="11"/>
      <c r="C24" s="6" t="s">
        <v>1</v>
      </c>
      <c r="D24" s="6" t="s">
        <v>4</v>
      </c>
      <c r="E24" s="6" t="s">
        <v>4</v>
      </c>
      <c r="F24" s="6" t="s">
        <v>5</v>
      </c>
      <c r="G24" s="6" t="s">
        <v>6</v>
      </c>
      <c r="H24" s="7" t="s">
        <v>7</v>
      </c>
      <c r="I24" s="7" t="s">
        <v>9</v>
      </c>
      <c r="J24" s="1"/>
      <c r="K24" s="6" t="s">
        <v>1</v>
      </c>
      <c r="L24" s="6" t="s">
        <v>4</v>
      </c>
      <c r="M24" s="6" t="s">
        <v>4</v>
      </c>
      <c r="N24" s="6" t="s">
        <v>5</v>
      </c>
      <c r="O24" s="6" t="s">
        <v>6</v>
      </c>
      <c r="P24" s="7" t="s">
        <v>7</v>
      </c>
      <c r="Q24" s="7" t="s">
        <v>9</v>
      </c>
      <c r="R24" s="1"/>
      <c r="S24" s="6" t="s">
        <v>1</v>
      </c>
      <c r="T24" s="6" t="s">
        <v>4</v>
      </c>
      <c r="U24" s="6" t="s">
        <v>4</v>
      </c>
      <c r="V24" s="6" t="s">
        <v>5</v>
      </c>
      <c r="W24" s="6" t="s">
        <v>6</v>
      </c>
      <c r="X24" s="7" t="s">
        <v>7</v>
      </c>
      <c r="Y24" s="7" t="s">
        <v>9</v>
      </c>
      <c r="Z24" s="1"/>
      <c r="AA24" s="6" t="s">
        <v>1</v>
      </c>
      <c r="AB24" s="6" t="s">
        <v>4</v>
      </c>
      <c r="AC24" s="6" t="s">
        <v>4</v>
      </c>
      <c r="AD24" s="6" t="s">
        <v>5</v>
      </c>
      <c r="AE24" s="6" t="s">
        <v>6</v>
      </c>
      <c r="AF24" s="7" t="s">
        <v>7</v>
      </c>
      <c r="AG24" s="7" t="s">
        <v>9</v>
      </c>
      <c r="AH24" s="12"/>
    </row>
    <row r="25" spans="2:34" x14ac:dyDescent="0.2">
      <c r="B25" s="11"/>
      <c r="C25" s="5" t="str">
        <f ca="1">IF(AND(YEAR(MarDum1)=Anul,MONTH(MarDum1)=3),MarDum1, "")</f>
        <v/>
      </c>
      <c r="D25" s="5" t="str">
        <f ca="1">IF(AND(YEAR(MarDum1+1)=Anul,MONTH(MarDum1+1)=3),MarDum1+1, "")</f>
        <v/>
      </c>
      <c r="E25" s="5" t="str">
        <f ca="1">IF(AND(YEAR(MarDum1+2)=Anul,MONTH(MarDum1+2)=3),MarDum1+2, "")</f>
        <v/>
      </c>
      <c r="F25" s="5">
        <f ca="1">IF(AND(YEAR(MarDum1+3)=Anul,MONTH(MarDum1+3)=3),MarDum1+3, "")</f>
        <v>43160</v>
      </c>
      <c r="G25" s="5">
        <f ca="1">IF(AND(YEAR(MarDum1+4)=Anul,MONTH(MarDum1+4)=3),MarDum1+4, "")</f>
        <v>43161</v>
      </c>
      <c r="H25" s="5">
        <f ca="1">IF(AND(YEAR(MarDum1+5)=Anul,MONTH(MarDum1+5)=3),MarDum1+5, "")</f>
        <v>43162</v>
      </c>
      <c r="I25" s="5">
        <f ca="1">IF(AND(YEAR(MarDum1+6)=Anul,MONTH(MarDum1+6)=3),MarDum1+6, "")</f>
        <v>43163</v>
      </c>
      <c r="J25" s="1"/>
      <c r="K25" s="5" t="str">
        <f ca="1">IF(AND(YEAR(IunDum1)=Anul,MONTH(IunDum1)=6),IunDum1, "")</f>
        <v/>
      </c>
      <c r="L25" s="5" t="str">
        <f ca="1">IF(AND(YEAR(IunDum1+1)=Anul,MONTH(IunDum1+1)=6),IunDum1+1, "")</f>
        <v/>
      </c>
      <c r="M25" s="5" t="str">
        <f ca="1">IF(AND(YEAR(IunDum1+2)=Anul,MONTH(IunDum1+2)=6),IunDum1+2, "")</f>
        <v/>
      </c>
      <c r="N25" s="5" t="str">
        <f ca="1">IF(AND(YEAR(IunDum1+3)=Anul,MONTH(IunDum1+3)=6),IunDum1+3, "")</f>
        <v/>
      </c>
      <c r="O25" s="5">
        <f ca="1">IF(AND(YEAR(IunDum1+4)=Anul,MONTH(IunDum1+4)=6),IunDum1+4, "")</f>
        <v>43252</v>
      </c>
      <c r="P25" s="5">
        <f ca="1">IF(AND(YEAR(IunDum1+5)=Anul,MONTH(IunDum1+5)=6),IunDum1+5, "")</f>
        <v>43253</v>
      </c>
      <c r="Q25" s="5">
        <f ca="1">IF(AND(YEAR(IunDum1+6)=Anul,MONTH(IunDum1+6)=6),IunDum1+6, "")</f>
        <v>43254</v>
      </c>
      <c r="R25" s="1"/>
      <c r="S25" s="5" t="str">
        <f ca="1">IF(AND(YEAR(SeptDum1)=Anul,MONTH(SeptDum1)=9),SeptDum1, "")</f>
        <v/>
      </c>
      <c r="T25" s="5" t="str">
        <f ca="1">IF(AND(YEAR(SeptDum1+1)=Anul,MONTH(SeptDum1+1)=9),SeptDum1+1, "")</f>
        <v/>
      </c>
      <c r="U25" s="5" t="str">
        <f ca="1">IF(AND(YEAR(SeptDum1+2)=Anul,MONTH(SeptDum1+2)=9),SeptDum1+2, "")</f>
        <v/>
      </c>
      <c r="V25" s="5" t="str">
        <f ca="1">IF(AND(YEAR(SeptDum1+3)=Anul,MONTH(SeptDum1+3)=9),SeptDum1+3, "")</f>
        <v/>
      </c>
      <c r="W25" s="5" t="str">
        <f ca="1">IF(AND(YEAR(SeptDum1+4)=Anul,MONTH(SeptDum1+4)=9),SeptDum1+4, "")</f>
        <v/>
      </c>
      <c r="X25" s="5">
        <f ca="1">IF(AND(YEAR(SeptDum1+5)=Anul,MONTH(SeptDum1+5)=9),SeptDum1+5, "")</f>
        <v>43344</v>
      </c>
      <c r="Y25" s="5">
        <f ca="1">IF(AND(YEAR(SeptDum1+6)=Anul,MONTH(SeptDum1+6)=9),SeptDum1+6, "")</f>
        <v>43345</v>
      </c>
      <c r="Z25" s="1"/>
      <c r="AA25" s="5" t="str">
        <f ca="1">IF(AND(YEAR(DecDum1)=Anul,MONTH(DecDum1)=12),DecDum1, "")</f>
        <v/>
      </c>
      <c r="AB25" s="5" t="str">
        <f ca="1">IF(AND(YEAR(DecDum1+1)=Anul,MONTH(DecDum1+1)=12),DecDum1+1, "")</f>
        <v/>
      </c>
      <c r="AC25" s="5" t="str">
        <f ca="1">IF(AND(YEAR(DecDum1+2)=Anul,MONTH(DecDum1+2)=12),DecDum1+2, "")</f>
        <v/>
      </c>
      <c r="AD25" s="5" t="str">
        <f ca="1">IF(AND(YEAR(DecDum1+3)=Anul,MONTH(DecDum1+3)=12),DecDum1+3, "")</f>
        <v/>
      </c>
      <c r="AE25" s="5" t="str">
        <f ca="1">IF(AND(YEAR(DecDum1+4)=Anul,MONTH(DecDum1+4)=12),DecDum1+4, "")</f>
        <v/>
      </c>
      <c r="AF25" s="5">
        <f ca="1">IF(AND(YEAR(DecDum1+5)=Anul,MONTH(DecDum1+5)=12),DecDum1+5, "")</f>
        <v>43435</v>
      </c>
      <c r="AG25" s="5">
        <f ca="1">IF(AND(YEAR(DecDum1+6)=Anul,MONTH(DecDum1+6)=12),DecDum1+6, "")</f>
        <v>43436</v>
      </c>
      <c r="AH25" s="12"/>
    </row>
    <row r="26" spans="2:34" x14ac:dyDescent="0.2">
      <c r="B26" s="11"/>
      <c r="C26" s="4">
        <f ca="1">IF(AND(YEAR(MarDum1+7)=Anul,MONTH(MarDum1+7)=3),MarDum1+7, "")</f>
        <v>43164</v>
      </c>
      <c r="D26" s="4">
        <f ca="1">IF(AND(YEAR(MarDum1+8)=Anul,MONTH(MarDum1+8)=3),MarDum1+8, "")</f>
        <v>43165</v>
      </c>
      <c r="E26" s="4">
        <f ca="1">IF(AND(YEAR(MarDum1+9)=Anul,MONTH(MarDum1+9)=3),MarDum1+9, "")</f>
        <v>43166</v>
      </c>
      <c r="F26" s="4">
        <f ca="1">IF(AND(YEAR(MarDum1+10)=Anul,MONTH(MarDum1+10)=3),MarDum1+10, "")</f>
        <v>43167</v>
      </c>
      <c r="G26" s="4">
        <f ca="1">IF(AND(YEAR(MarDum1+11)=Anul,MONTH(MarDum1+11)=3),MarDum1+11, "")</f>
        <v>43168</v>
      </c>
      <c r="H26" s="4">
        <f ca="1">IF(AND(YEAR(MarDum1+12)=Anul,MONTH(MarDum1+12)=3),MarDum1+12, "")</f>
        <v>43169</v>
      </c>
      <c r="I26" s="4">
        <f ca="1">IF(AND(YEAR(MarDum1+13)=Anul,MONTH(MarDum1+13)=3),MarDum1+13, "")</f>
        <v>43170</v>
      </c>
      <c r="J26" s="1"/>
      <c r="K26" s="4">
        <f ca="1">IF(AND(YEAR(IunDum1+7)=Anul,MONTH(IunDum1+7)=6),IunDum1+7, "")</f>
        <v>43255</v>
      </c>
      <c r="L26" s="4">
        <f ca="1">IF(AND(YEAR(IunDum1+8)=Anul,MONTH(IunDum1+8)=6),IunDum1+8, "")</f>
        <v>43256</v>
      </c>
      <c r="M26" s="4">
        <f ca="1">IF(AND(YEAR(IunDum1+9)=Anul,MONTH(IunDum1+9)=6),IunDum1+9, "")</f>
        <v>43257</v>
      </c>
      <c r="N26" s="4">
        <f ca="1">IF(AND(YEAR(IunDum1+10)=Anul,MONTH(IunDum1+10)=6),IunDum1+10, "")</f>
        <v>43258</v>
      </c>
      <c r="O26" s="4">
        <f ca="1">IF(AND(YEAR(IunDum1+11)=Anul,MONTH(IunDum1+11)=6),IunDum1+11, "")</f>
        <v>43259</v>
      </c>
      <c r="P26" s="4">
        <f ca="1">IF(AND(YEAR(IunDum1+12)=Anul,MONTH(IunDum1+12)=6),IunDum1+12, "")</f>
        <v>43260</v>
      </c>
      <c r="Q26" s="4">
        <f ca="1">IF(AND(YEAR(IunDum1+13)=Anul,MONTH(IunDum1+13)=6),IunDum1+13, "")</f>
        <v>43261</v>
      </c>
      <c r="R26" s="1"/>
      <c r="S26" s="4">
        <f ca="1">IF(AND(YEAR(SeptDum1+7)=Anul,MONTH(SeptDum1+7)=9),SeptDum1+7, "")</f>
        <v>43346</v>
      </c>
      <c r="T26" s="4">
        <f ca="1">IF(AND(YEAR(SeptDum1+8)=Anul,MONTH(SeptDum1+8)=9),SeptDum1+8, "")</f>
        <v>43347</v>
      </c>
      <c r="U26" s="4">
        <f ca="1">IF(AND(YEAR(SeptDum1+9)=Anul,MONTH(SeptDum1+9)=9),SeptDum1+9, "")</f>
        <v>43348</v>
      </c>
      <c r="V26" s="4">
        <f ca="1">IF(AND(YEAR(SeptDum1+10)=Anul,MONTH(SeptDum1+10)=9),SeptDum1+10, "")</f>
        <v>43349</v>
      </c>
      <c r="W26" s="4">
        <f ca="1">IF(AND(YEAR(SeptDum1+11)=Anul,MONTH(SeptDum1+11)=9),SeptDum1+11, "")</f>
        <v>43350</v>
      </c>
      <c r="X26" s="4">
        <f ca="1">IF(AND(YEAR(SeptDum1+12)=Anul,MONTH(SeptDum1+12)=9),SeptDum1+12, "")</f>
        <v>43351</v>
      </c>
      <c r="Y26" s="4">
        <f ca="1">IF(AND(YEAR(SeptDum1+13)=Anul,MONTH(SeptDum1+13)=9),SeptDum1+13, "")</f>
        <v>43352</v>
      </c>
      <c r="Z26" s="1"/>
      <c r="AA26" s="4">
        <f ca="1">IF(AND(YEAR(DecDum1+7)=Anul,MONTH(DecDum1+7)=12),DecDum1+7, "")</f>
        <v>43437</v>
      </c>
      <c r="AB26" s="4">
        <f ca="1">IF(AND(YEAR(DecDum1+8)=Anul,MONTH(DecDum1+8)=12),DecDum1+8, "")</f>
        <v>43438</v>
      </c>
      <c r="AC26" s="4">
        <f ca="1">IF(AND(YEAR(DecDum1+9)=Anul,MONTH(DecDum1+9)=12),DecDum1+9, "")</f>
        <v>43439</v>
      </c>
      <c r="AD26" s="4">
        <f ca="1">IF(AND(YEAR(DecDum1+10)=Anul,MONTH(DecDum1+10)=12),DecDum1+10, "")</f>
        <v>43440</v>
      </c>
      <c r="AE26" s="4">
        <f ca="1">IF(AND(YEAR(DecDum1+11)=Anul,MONTH(DecDum1+11)=12),DecDum1+11, "")</f>
        <v>43441</v>
      </c>
      <c r="AF26" s="4">
        <f ca="1">IF(AND(YEAR(DecDum1+12)=Anul,MONTH(DecDum1+12)=12),DecDum1+12, "")</f>
        <v>43442</v>
      </c>
      <c r="AG26" s="4">
        <f ca="1">IF(AND(YEAR(DecDum1+13)=Anul,MONTH(DecDum1+13)=12),DecDum1+13, "")</f>
        <v>43443</v>
      </c>
      <c r="AH26" s="12"/>
    </row>
    <row r="27" spans="2:34" x14ac:dyDescent="0.2">
      <c r="B27" s="11"/>
      <c r="C27" s="4">
        <f ca="1">IF(AND(YEAR(MarDum1+14)=Anul,MONTH(MarDum1+14)=3),MarDum1+14, "")</f>
        <v>43171</v>
      </c>
      <c r="D27" s="4">
        <f ca="1">IF(AND(YEAR(MarDum1+15)=Anul,MONTH(MarDum1+15)=3),MarDum1+15, "")</f>
        <v>43172</v>
      </c>
      <c r="E27" s="4">
        <f ca="1">IF(AND(YEAR(MarDum1+16)=Anul,MONTH(MarDum1+16)=3),MarDum1+16, "")</f>
        <v>43173</v>
      </c>
      <c r="F27" s="4">
        <f ca="1">IF(AND(YEAR(MarDum1+17)=Anul,MONTH(MarDum1+17)=3),MarDum1+17, "")</f>
        <v>43174</v>
      </c>
      <c r="G27" s="4">
        <f ca="1">IF(AND(YEAR(MarDum1+18)=Anul,MONTH(MarDum1+18)=3),MarDum1+18, "")</f>
        <v>43175</v>
      </c>
      <c r="H27" s="4">
        <f ca="1">IF(AND(YEAR(MarDum1+19)=Anul,MONTH(MarDum1+19)=3),MarDum1+19, "")</f>
        <v>43176</v>
      </c>
      <c r="I27" s="4">
        <f ca="1">IF(AND(YEAR(MarDum1+20)=Anul,MONTH(MarDum1+20)=3),MarDum1+20, "")</f>
        <v>43177</v>
      </c>
      <c r="J27" s="1"/>
      <c r="K27" s="4">
        <f ca="1">IF(AND(YEAR(IunDum1+14)=Anul,MONTH(IunDum1+14)=6),IunDum1+14, "")</f>
        <v>43262</v>
      </c>
      <c r="L27" s="4">
        <f ca="1">IF(AND(YEAR(IunDum1+15)=Anul,MONTH(IunDum1+15)=6),IunDum1+15, "")</f>
        <v>43263</v>
      </c>
      <c r="M27" s="4">
        <f ca="1">IF(AND(YEAR(IunDum1+16)=Anul,MONTH(IunDum1+16)=6),IunDum1+16, "")</f>
        <v>43264</v>
      </c>
      <c r="N27" s="4">
        <f ca="1">IF(AND(YEAR(IunDum1+17)=Anul,MONTH(IunDum1+17)=6),IunDum1+17, "")</f>
        <v>43265</v>
      </c>
      <c r="O27" s="4">
        <f ca="1">IF(AND(YEAR(IunDum1+18)=Anul,MONTH(IunDum1+18)=6),IunDum1+18, "")</f>
        <v>43266</v>
      </c>
      <c r="P27" s="4">
        <f ca="1">IF(AND(YEAR(IunDum1+19)=Anul,MONTH(IunDum1+19)=6),IunDum1+19, "")</f>
        <v>43267</v>
      </c>
      <c r="Q27" s="4">
        <f ca="1">IF(AND(YEAR(IunDum1+20)=Anul,MONTH(IunDum1+20)=6),IunDum1+20, "")</f>
        <v>43268</v>
      </c>
      <c r="R27" s="1"/>
      <c r="S27" s="4">
        <f ca="1">IF(AND(YEAR(SeptDum1+14)=Anul,MONTH(SeptDum1+14)=9),SeptDum1+14, "")</f>
        <v>43353</v>
      </c>
      <c r="T27" s="4">
        <f ca="1">IF(AND(YEAR(SeptDum1+15)=Anul,MONTH(SeptDum1+15)=9),SeptDum1+15, "")</f>
        <v>43354</v>
      </c>
      <c r="U27" s="4">
        <f ca="1">IF(AND(YEAR(SeptDum1+16)=Anul,MONTH(SeptDum1+16)=9),SeptDum1+16, "")</f>
        <v>43355</v>
      </c>
      <c r="V27" s="4">
        <f ca="1">IF(AND(YEAR(SeptDum1+17)=Anul,MONTH(SeptDum1+17)=9),SeptDum1+17, "")</f>
        <v>43356</v>
      </c>
      <c r="W27" s="4">
        <f ca="1">IF(AND(YEAR(SeptDum1+18)=Anul,MONTH(SeptDum1+18)=9),SeptDum1+18, "")</f>
        <v>43357</v>
      </c>
      <c r="X27" s="4">
        <f ca="1">IF(AND(YEAR(SeptDum1+19)=Anul,MONTH(SeptDum1+19)=9),SeptDum1+19, "")</f>
        <v>43358</v>
      </c>
      <c r="Y27" s="4">
        <f ca="1">IF(AND(YEAR(SeptDum1+20)=Anul,MONTH(SeptDum1+20)=9),SeptDum1+20, "")</f>
        <v>43359</v>
      </c>
      <c r="Z27" s="1"/>
      <c r="AA27" s="4">
        <f ca="1">IF(AND(YEAR(DecDum1+14)=Anul,MONTH(DecDum1+14)=12),DecDum1+14, "")</f>
        <v>43444</v>
      </c>
      <c r="AB27" s="4">
        <f ca="1">IF(AND(YEAR(DecDum1+15)=Anul,MONTH(DecDum1+15)=12),DecDum1+15, "")</f>
        <v>43445</v>
      </c>
      <c r="AC27" s="4">
        <f ca="1">IF(AND(YEAR(DecDum1+16)=Anul,MONTH(DecDum1+16)=12),DecDum1+16, "")</f>
        <v>43446</v>
      </c>
      <c r="AD27" s="4">
        <f ca="1">IF(AND(YEAR(DecDum1+17)=Anul,MONTH(DecDum1+17)=12),DecDum1+17, "")</f>
        <v>43447</v>
      </c>
      <c r="AE27" s="4">
        <f ca="1">IF(AND(YEAR(DecDum1+18)=Anul,MONTH(DecDum1+18)=12),DecDum1+18, "")</f>
        <v>43448</v>
      </c>
      <c r="AF27" s="4">
        <f ca="1">IF(AND(YEAR(DecDum1+19)=Anul,MONTH(DecDum1+19)=12),DecDum1+19, "")</f>
        <v>43449</v>
      </c>
      <c r="AG27" s="4">
        <f ca="1">IF(AND(YEAR(DecDum1+20)=Anul,MONTH(DecDum1+20)=12),DecDum1+20, "")</f>
        <v>43450</v>
      </c>
      <c r="AH27" s="12"/>
    </row>
    <row r="28" spans="2:34" x14ac:dyDescent="0.2">
      <c r="B28" s="11"/>
      <c r="C28" s="4">
        <f ca="1">IF(AND(YEAR(MarDum1+21)=Anul,MONTH(MarDum1+21)=3),MarDum1+21, "")</f>
        <v>43178</v>
      </c>
      <c r="D28" s="4">
        <f ca="1">IF(AND(YEAR(MarDum1+22)=Anul,MONTH(MarDum1+22)=3),MarDum1+22, "")</f>
        <v>43179</v>
      </c>
      <c r="E28" s="4">
        <f ca="1">IF(AND(YEAR(MarDum1+23)=Anul,MONTH(MarDum1+23)=3),MarDum1+23, "")</f>
        <v>43180</v>
      </c>
      <c r="F28" s="4">
        <f ca="1">IF(AND(YEAR(MarDum1+24)=Anul,MONTH(MarDum1+24)=3),MarDum1+24, "")</f>
        <v>43181</v>
      </c>
      <c r="G28" s="4">
        <f ca="1">IF(AND(YEAR(MarDum1+25)=Anul,MONTH(MarDum1+25)=3),MarDum1+25, "")</f>
        <v>43182</v>
      </c>
      <c r="H28" s="4">
        <f ca="1">IF(AND(YEAR(MarDum1+26)=Anul,MONTH(MarDum1+26)=3),MarDum1+26, "")</f>
        <v>43183</v>
      </c>
      <c r="I28" s="4">
        <f ca="1">IF(AND(YEAR(MarDum1+27)=Anul,MONTH(MarDum1+27)=3),MarDum1+27, "")</f>
        <v>43184</v>
      </c>
      <c r="J28" s="1"/>
      <c r="K28" s="4">
        <f ca="1">IF(AND(YEAR(IunDum1+21)=Anul,MONTH(IunDum1+21)=6),IunDum1+21, "")</f>
        <v>43269</v>
      </c>
      <c r="L28" s="4">
        <f ca="1">IF(AND(YEAR(IunDum1+22)=Anul,MONTH(IunDum1+22)=6),IunDum1+22, "")</f>
        <v>43270</v>
      </c>
      <c r="M28" s="4">
        <f ca="1">IF(AND(YEAR(IunDum1+23)=Anul,MONTH(IunDum1+23)=6),IunDum1+23, "")</f>
        <v>43271</v>
      </c>
      <c r="N28" s="4">
        <f ca="1">IF(AND(YEAR(IunDum1+24)=Anul,MONTH(IunDum1+24)=6),IunDum1+24, "")</f>
        <v>43272</v>
      </c>
      <c r="O28" s="4">
        <f ca="1">IF(AND(YEAR(IunDum1+25)=Anul,MONTH(IunDum1+25)=6),IunDum1+25, "")</f>
        <v>43273</v>
      </c>
      <c r="P28" s="4">
        <f ca="1">IF(AND(YEAR(IunDum1+26)=Anul,MONTH(IunDum1+26)=6),IunDum1+26, "")</f>
        <v>43274</v>
      </c>
      <c r="Q28" s="4">
        <f ca="1">IF(AND(YEAR(IunDum1+27)=Anul,MONTH(IunDum1+27)=6),IunDum1+27, "")</f>
        <v>43275</v>
      </c>
      <c r="R28" s="1"/>
      <c r="S28" s="4">
        <f ca="1">IF(AND(YEAR(SeptDum1+21)=Anul,MONTH(SeptDum1+21)=9),SeptDum1+21, "")</f>
        <v>43360</v>
      </c>
      <c r="T28" s="4">
        <f ca="1">IF(AND(YEAR(SeptDum1+22)=Anul,MONTH(SeptDum1+22)=9),SeptDum1+22, "")</f>
        <v>43361</v>
      </c>
      <c r="U28" s="4">
        <f ca="1">IF(AND(YEAR(SeptDum1+23)=Anul,MONTH(SeptDum1+23)=9),SeptDum1+23, "")</f>
        <v>43362</v>
      </c>
      <c r="V28" s="4">
        <f ca="1">IF(AND(YEAR(SeptDum1+24)=Anul,MONTH(SeptDum1+24)=9),SeptDum1+24, "")</f>
        <v>43363</v>
      </c>
      <c r="W28" s="4">
        <f ca="1">IF(AND(YEAR(SeptDum1+25)=Anul,MONTH(SeptDum1+25)=9),SeptDum1+25, "")</f>
        <v>43364</v>
      </c>
      <c r="X28" s="4">
        <f ca="1">IF(AND(YEAR(SeptDum1+26)=Anul,MONTH(SeptDum1+26)=9),SeptDum1+26, "")</f>
        <v>43365</v>
      </c>
      <c r="Y28" s="4">
        <f ca="1">IF(AND(YEAR(SeptDum1+27)=Anul,MONTH(SeptDum1+27)=9),SeptDum1+27, "")</f>
        <v>43366</v>
      </c>
      <c r="Z28" s="1"/>
      <c r="AA28" s="4">
        <f ca="1">IF(AND(YEAR(DecDum1+21)=Anul,MONTH(DecDum1+21)=12),DecDum1+21, "")</f>
        <v>43451</v>
      </c>
      <c r="AB28" s="4">
        <f ca="1">IF(AND(YEAR(DecDum1+22)=Anul,MONTH(DecDum1+22)=12),DecDum1+22, "")</f>
        <v>43452</v>
      </c>
      <c r="AC28" s="4">
        <f ca="1">IF(AND(YEAR(DecDum1+23)=Anul,MONTH(DecDum1+23)=12),DecDum1+23, "")</f>
        <v>43453</v>
      </c>
      <c r="AD28" s="4">
        <f ca="1">IF(AND(YEAR(DecDum1+24)=Anul,MONTH(DecDum1+24)=12),DecDum1+24, "")</f>
        <v>43454</v>
      </c>
      <c r="AE28" s="4">
        <f ca="1">IF(AND(YEAR(DecDum1+25)=Anul,MONTH(DecDum1+25)=12),DecDum1+25, "")</f>
        <v>43455</v>
      </c>
      <c r="AF28" s="4">
        <f ca="1">IF(AND(YEAR(DecDum1+26)=Anul,MONTH(DecDum1+26)=12),DecDum1+26, "")</f>
        <v>43456</v>
      </c>
      <c r="AG28" s="4">
        <f ca="1">IF(AND(YEAR(DecDum1+27)=Anul,MONTH(DecDum1+27)=12),DecDum1+27, "")</f>
        <v>43457</v>
      </c>
      <c r="AH28" s="12"/>
    </row>
    <row r="29" spans="2:34" x14ac:dyDescent="0.2">
      <c r="B29" s="11"/>
      <c r="C29" s="4">
        <f ca="1">IF(AND(YEAR(MarDum1+28)=Anul,MONTH(MarDum1+28)=3),MarDum1+28, "")</f>
        <v>43185</v>
      </c>
      <c r="D29" s="4">
        <f ca="1">IF(AND(YEAR(MarDum1+29)=Anul,MONTH(MarDum1+29)=3),MarDum1+29, "")</f>
        <v>43186</v>
      </c>
      <c r="E29" s="4">
        <f ca="1">IF(AND(YEAR(MarDum1+30)=Anul,MONTH(MarDum1+30)=3),MarDum1+30, "")</f>
        <v>43187</v>
      </c>
      <c r="F29" s="4">
        <f ca="1">IF(AND(YEAR(MarDum1+31)=Anul,MONTH(MarDum1+31)=3),MarDum1+31, "")</f>
        <v>43188</v>
      </c>
      <c r="G29" s="4">
        <f ca="1">IF(AND(YEAR(MarDum1+32)=Anul,MONTH(MarDum1+32)=3),MarDum1+32, "")</f>
        <v>43189</v>
      </c>
      <c r="H29" s="4">
        <f ca="1">IF(AND(YEAR(MarDum1+33)=Anul,MONTH(MarDum1+33)=3),MarDum1+33, "")</f>
        <v>43190</v>
      </c>
      <c r="I29" s="4" t="str">
        <f ca="1">IF(AND(YEAR(MarDum1+34)=Anul,MONTH(MarDum1+34)=3),MarDum1+34, "")</f>
        <v/>
      </c>
      <c r="J29" s="1"/>
      <c r="K29" s="4">
        <f ca="1">IF(AND(YEAR(IunDum1+28)=Anul,MONTH(IunDum1+28)=6),IunDum1+28, "")</f>
        <v>43276</v>
      </c>
      <c r="L29" s="4">
        <f ca="1">IF(AND(YEAR(IunDum1+29)=Anul,MONTH(IunDum1+29)=6),IunDum1+29, "")</f>
        <v>43277</v>
      </c>
      <c r="M29" s="4">
        <f ca="1">IF(AND(YEAR(IunDum1+30)=Anul,MONTH(IunDum1+30)=6),IunDum1+30, "")</f>
        <v>43278</v>
      </c>
      <c r="N29" s="4">
        <f ca="1">IF(AND(YEAR(IunDum1+31)=Anul,MONTH(IunDum1+31)=6),IunDum1+31, "")</f>
        <v>43279</v>
      </c>
      <c r="O29" s="4">
        <f ca="1">IF(AND(YEAR(IunDum1+32)=Anul,MONTH(IunDum1+32)=6),IunDum1+32, "")</f>
        <v>43280</v>
      </c>
      <c r="P29" s="4">
        <f ca="1">IF(AND(YEAR(IunDum1+33)=Anul,MONTH(IunDum1+33)=6),IunDum1+33, "")</f>
        <v>43281</v>
      </c>
      <c r="Q29" s="4" t="str">
        <f ca="1">IF(AND(YEAR(IunDum1+34)=Anul,MONTH(IunDum1+34)=6),IunDum1+34, "")</f>
        <v/>
      </c>
      <c r="R29" s="1"/>
      <c r="S29" s="4">
        <f ca="1">IF(AND(YEAR(SeptDum1+28)=Anul,MONTH(SeptDum1+28)=9),SeptDum1+28, "")</f>
        <v>43367</v>
      </c>
      <c r="T29" s="4">
        <f ca="1">IF(AND(YEAR(SeptDum1+29)=Anul,MONTH(SeptDum1+29)=9),SeptDum1+29, "")</f>
        <v>43368</v>
      </c>
      <c r="U29" s="4">
        <f ca="1">IF(AND(YEAR(SeptDum1+30)=Anul,MONTH(SeptDum1+30)=9),SeptDum1+30, "")</f>
        <v>43369</v>
      </c>
      <c r="V29" s="4">
        <f ca="1">IF(AND(YEAR(SeptDum1+31)=Anul,MONTH(SeptDum1+31)=9),SeptDum1+31, "")</f>
        <v>43370</v>
      </c>
      <c r="W29" s="4">
        <f ca="1">IF(AND(YEAR(SeptDum1+32)=Anul,MONTH(SeptDum1+32)=9),SeptDum1+32, "")</f>
        <v>43371</v>
      </c>
      <c r="X29" s="4">
        <f ca="1">IF(AND(YEAR(SeptDum1+33)=Anul,MONTH(SeptDum1+33)=9),SeptDum1+33, "")</f>
        <v>43372</v>
      </c>
      <c r="Y29" s="4">
        <f ca="1">IF(AND(YEAR(SeptDum1+34)=Anul,MONTH(SeptDum1+34)=9),SeptDum1+34, "")</f>
        <v>43373</v>
      </c>
      <c r="Z29" s="1"/>
      <c r="AA29" s="4">
        <f ca="1">IF(AND(YEAR(DecDum1+28)=Anul,MONTH(DecDum1+28)=12),DecDum1+28, "")</f>
        <v>43458</v>
      </c>
      <c r="AB29" s="4">
        <f ca="1">IF(AND(YEAR(DecDum1+29)=Anul,MONTH(DecDum1+29)=12),DecDum1+29, "")</f>
        <v>43459</v>
      </c>
      <c r="AC29" s="4">
        <f ca="1">IF(AND(YEAR(DecDum1+30)=Anul,MONTH(DecDum1+30)=12),DecDum1+30, "")</f>
        <v>43460</v>
      </c>
      <c r="AD29" s="4">
        <f ca="1">IF(AND(YEAR(DecDum1+31)=Anul,MONTH(DecDum1+31)=12),DecDum1+31, "")</f>
        <v>43461</v>
      </c>
      <c r="AE29" s="4">
        <f ca="1">IF(AND(YEAR(DecDum1+32)=Anul,MONTH(DecDum1+32)=12),DecDum1+32, "")</f>
        <v>43462</v>
      </c>
      <c r="AF29" s="4">
        <f ca="1">IF(AND(YEAR(DecDum1+33)=Anul,MONTH(DecDum1+33)=12),DecDum1+33, "")</f>
        <v>43463</v>
      </c>
      <c r="AG29" s="4">
        <f ca="1">IF(AND(YEAR(DecDum1+34)=Anul,MONTH(DecDum1+34)=12),DecDum1+34, "")</f>
        <v>43464</v>
      </c>
      <c r="AH29" s="12"/>
    </row>
    <row r="30" spans="2:34" x14ac:dyDescent="0.2">
      <c r="B30" s="11"/>
      <c r="C30" s="4" t="str">
        <f ca="1">IF(AND(YEAR(MarDum1+35)=Anul,MONTH(MarDum1+35)=3),MarDum1+35, "")</f>
        <v/>
      </c>
      <c r="D30" s="4" t="str">
        <f ca="1">IF(AND(YEAR(MarDum1+36)=Anul,MONTH(MarDum1+36)=3),MarDum1+36, "")</f>
        <v/>
      </c>
      <c r="E30" s="4" t="str">
        <f ca="1">IF(AND(YEAR(MarDum1+37)=Anul,MONTH(MarDum1+37)=3),MarDum1+37, "")</f>
        <v/>
      </c>
      <c r="F30" s="4" t="str">
        <f ca="1">IF(AND(YEAR(MarDum1+38)=Anul,MONTH(MarDum1+38)=3),MarDum1+38, "")</f>
        <v/>
      </c>
      <c r="G30" s="4" t="str">
        <f ca="1">IF(AND(YEAR(MarDum1+39)=Anul,MONTH(MarDum1+39)=3),MarDum1+39, "")</f>
        <v/>
      </c>
      <c r="H30" s="4" t="str">
        <f ca="1">IF(AND(YEAR(MarDum1+40)=Anul,MONTH(MarDum1+40)=3),MarDum1+40, "")</f>
        <v/>
      </c>
      <c r="I30" s="4" t="str">
        <f ca="1">IF(AND(YEAR(MarDum1+41)=Anul,MONTH(MarDum1+41)=3),MarDum1+41, "")</f>
        <v/>
      </c>
      <c r="J30" s="2"/>
      <c r="K30" s="4" t="str">
        <f ca="1">IF(AND(YEAR(IunDum1+35)=Anul,MONTH(IunDum1+35)=6),IunDum1+35, "")</f>
        <v/>
      </c>
      <c r="L30" s="4" t="str">
        <f ca="1">IF(AND(YEAR(IunDum1+36)=Anul,MONTH(IunDum1+36)=6),IunDum1+36, "")</f>
        <v/>
      </c>
      <c r="M30" s="4" t="str">
        <f ca="1">IF(AND(YEAR(IunDum1+37)=Anul,MONTH(IunDum1+37)=6),IunDum1+37, "")</f>
        <v/>
      </c>
      <c r="N30" s="4" t="str">
        <f ca="1">IF(AND(YEAR(IunDum1+38)=Anul,MONTH(IunDum1+38)=6),IunDum1+38, "")</f>
        <v/>
      </c>
      <c r="O30" s="4" t="str">
        <f ca="1">IF(AND(YEAR(IunDum1+39)=Anul,MONTH(IunDum1+39)=6),IunDum1+39, "")</f>
        <v/>
      </c>
      <c r="P30" s="4" t="str">
        <f ca="1">IF(AND(YEAR(IunDum1+40)=Anul,MONTH(IunDum1+40)=6),IunDum1+40, "")</f>
        <v/>
      </c>
      <c r="Q30" s="4" t="str">
        <f ca="1">IF(AND(YEAR(IunDum1+41)=Anul,MONTH(IunDum1+41)=6),IunDum1+41, "")</f>
        <v/>
      </c>
      <c r="R30" s="2"/>
      <c r="S30" s="4" t="str">
        <f ca="1">IF(AND(YEAR(SeptDum1+35)=Anul,MONTH(SeptDum1+35)=9),SeptDum1+35, "")</f>
        <v/>
      </c>
      <c r="T30" s="4" t="str">
        <f ca="1">IF(AND(YEAR(SeptDum1+36)=Anul,MONTH(SeptDum1+36)=9),SeptDum1+36, "")</f>
        <v/>
      </c>
      <c r="U30" s="4" t="str">
        <f ca="1">IF(AND(YEAR(SeptDum1+37)=Anul,MONTH(SeptDum1+37)=9),SeptDum1+37, "")</f>
        <v/>
      </c>
      <c r="V30" s="4" t="str">
        <f ca="1">IF(AND(YEAR(SeptDum1+38)=Anul,MONTH(SeptDum1+38)=9),SeptDum1+38, "")</f>
        <v/>
      </c>
      <c r="W30" s="4" t="str">
        <f ca="1">IF(AND(YEAR(SeptDum1+39)=Anul,MONTH(SeptDum1+39)=9),SeptDum1+39, "")</f>
        <v/>
      </c>
      <c r="X30" s="4" t="str">
        <f ca="1">IF(AND(YEAR(SeptDum1+40)=Anul,MONTH(SeptDum1+40)=9),SeptDum1+40, "")</f>
        <v/>
      </c>
      <c r="Y30" s="4" t="str">
        <f ca="1">IF(AND(YEAR(SeptDum1+41)=Anul,MONTH(SeptDum1+41)=9),SeptDum1+41, "")</f>
        <v/>
      </c>
      <c r="Z30" s="2"/>
      <c r="AA30" s="4">
        <f ca="1">IF(AND(YEAR(DecDum1+35)=Anul,MONTH(DecDum1+35)=12),DecDum1+35, "")</f>
        <v>43465</v>
      </c>
      <c r="AB30" s="4" t="str">
        <f ca="1">IF(AND(YEAR(DecDum1+36)=Anul,MONTH(DecDum1+36)=12),DecDum1+36, "")</f>
        <v/>
      </c>
      <c r="AC30" s="4" t="str">
        <f ca="1">IF(AND(YEAR(DecDum1+37)=Anul,MONTH(DecDum1+37)=12),DecDum1+37, "")</f>
        <v/>
      </c>
      <c r="AD30" s="4" t="str">
        <f ca="1">IF(AND(YEAR(DecDum1+38)=Anul,MONTH(DecDum1+38)=12),DecDum1+38, "")</f>
        <v/>
      </c>
      <c r="AE30" s="4" t="str">
        <f ca="1">IF(AND(YEAR(DecDum1+39)=Anul,MONTH(DecDum1+39)=12),DecDum1+39, "")</f>
        <v/>
      </c>
      <c r="AF30" s="4" t="str">
        <f ca="1">IF(AND(YEAR(DecDum1+40)=Anul,MONTH(DecDum1+40)=12),DecDum1+40, "")</f>
        <v/>
      </c>
      <c r="AG30" s="4" t="str">
        <f ca="1">IF(AND(YEAR(DecDum1+41)=Anul,MONTH(DecDum1+41)=12),DecDum1+41, "")</f>
        <v/>
      </c>
      <c r="AH30" s="12"/>
    </row>
    <row r="31" spans="2:34" ht="13.5" customHeight="1" thickBot="1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An nevalid" error="Introduceți un an între 1900 și 9999 sau utilizați bara de defilare pentru a găsi un an." sqref="B2:AH3">
      <formula1>1900</formula1>
      <formula2>9999</formula2>
    </dataValidation>
  </dataValidations>
  <printOptions horizontalCentered="1" verticalCentered="1"/>
  <pageMargins left="0.51181102362204722" right="0.51181102362204722" top="0.51181102362204722" bottom="0.51181102362204722" header="0.31496062992125984" footer="0.31496062992125984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Orice an</vt:lpstr>
      <vt:lpstr>Anul</vt:lpstr>
      <vt:lpstr>'Orice an'!Zona_de_imprimat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2017-11-29T09:28:09Z</dcterms:created>
  <dcterms:modified xsi:type="dcterms:W3CDTF">2018-02-01T06:09:54Z</dcterms:modified>
</cp:coreProperties>
</file>