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Amandaz\O15_template\22_HOSep1\05_AddMissing_finish_template\ROM\"/>
    </mc:Choice>
  </mc:AlternateContent>
  <bookViews>
    <workbookView xWindow="0" yWindow="0" windowWidth="15360" windowHeight="7755"/>
  </bookViews>
  <sheets>
    <sheet name="Inventar echipament" sheetId="1" r:id="rId1"/>
    <sheet name="Setări" sheetId="2" r:id="rId2"/>
  </sheets>
  <definedNames>
    <definedName name="lstAngajați">tblAngajați[ANGAJAȚI]</definedName>
    <definedName name="lstElemente">tblElemente[ARTICOLE]</definedName>
    <definedName name="Slicer_ATRIBUIT_LUI">#N/A</definedName>
    <definedName name="valHSelecție">'Inventar echipament'!$E$3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29" i="1" l="1"/>
  <c r="F29" i="1" s="1"/>
  <c r="E23" i="1"/>
  <c r="F23" i="1" s="1"/>
  <c r="E31" i="1"/>
  <c r="F31" i="1" s="1"/>
  <c r="E30" i="1"/>
  <c r="F30" i="1" s="1"/>
  <c r="E26" i="1"/>
  <c r="F26" i="1" s="1"/>
  <c r="E14" i="1"/>
  <c r="F14" i="1" s="1"/>
  <c r="E19" i="1"/>
  <c r="F19" i="1" s="1"/>
  <c r="E15" i="1"/>
  <c r="F15" i="1" s="1"/>
  <c r="E9" i="1"/>
  <c r="F9" i="1" s="1"/>
  <c r="E11" i="1"/>
  <c r="F11" i="1" s="1"/>
  <c r="E6" i="1"/>
  <c r="F6" i="1" s="1"/>
  <c r="E12" i="1"/>
  <c r="F12" i="1" s="1"/>
  <c r="E35" i="1"/>
  <c r="F35" i="1" s="1"/>
  <c r="E34" i="1"/>
  <c r="F34" i="1" s="1"/>
  <c r="E33" i="1"/>
  <c r="F33" i="1" s="1"/>
  <c r="E32" i="1"/>
  <c r="F32" i="1" s="1"/>
  <c r="E28" i="1"/>
  <c r="F28" i="1" s="1"/>
  <c r="E27" i="1"/>
  <c r="F27" i="1" s="1"/>
  <c r="E25" i="1"/>
  <c r="F25" i="1" s="1"/>
  <c r="E24" i="1"/>
  <c r="F24" i="1" s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3" i="1"/>
  <c r="F13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<sst xmlns="http://schemas.openxmlformats.org/spreadsheetml/2006/main" count="133" uniqueCount="73">
  <si>
    <t>ARTICOL0001</t>
  </si>
  <si>
    <t>ARTICOL0002</t>
  </si>
  <si>
    <t>ARTICOL0003</t>
  </si>
  <si>
    <t>ARTICOL0004</t>
  </si>
  <si>
    <t>ARTICOL0005</t>
  </si>
  <si>
    <t>ARTICOL0006</t>
  </si>
  <si>
    <t>ARTICOL0007</t>
  </si>
  <si>
    <t>ARTICOL0008</t>
  </si>
  <si>
    <t>ARTICOL0009</t>
  </si>
  <si>
    <t>ARTICOL0010</t>
  </si>
  <si>
    <t>ARTICOL0011</t>
  </si>
  <si>
    <t>ARTICOL0012</t>
  </si>
  <si>
    <t>ARTICOL0013</t>
  </si>
  <si>
    <t>ARTICOL0014</t>
  </si>
  <si>
    <t>ARTICOL0015</t>
  </si>
  <si>
    <t>ARTICOL0016</t>
  </si>
  <si>
    <t>ARTICOL0017</t>
  </si>
  <si>
    <t>ARTICOL0018</t>
  </si>
  <si>
    <t>ARTICOL0019</t>
  </si>
  <si>
    <t>ARTICOL0020</t>
  </si>
  <si>
    <t>ARTICOL0021</t>
  </si>
  <si>
    <t>ARTICOL0022</t>
  </si>
  <si>
    <t>ARTICOL0023</t>
  </si>
  <si>
    <t>ARTICOL0024</t>
  </si>
  <si>
    <t>ARTICOL0025</t>
  </si>
  <si>
    <t>ARTICOL0026</t>
  </si>
  <si>
    <t>ARTICOL0027</t>
  </si>
  <si>
    <t>ARTICOL0028</t>
  </si>
  <si>
    <t>ARTICOL0029</t>
  </si>
  <si>
    <t>ARTICOL0030</t>
  </si>
  <si>
    <t>NUME ARTICOL</t>
  </si>
  <si>
    <t>ID ECHIPAMENT</t>
  </si>
  <si>
    <t>DATA LANSĂRII</t>
  </si>
  <si>
    <t>VÂRSTA ARTICOLULUI</t>
  </si>
  <si>
    <t>ANGAJAȚI</t>
  </si>
  <si>
    <t>ARTICOLE</t>
  </si>
  <si>
    <t>scaun</t>
  </si>
  <si>
    <t>imprimantă laser</t>
  </si>
  <si>
    <t>scaner</t>
  </si>
  <si>
    <t>masă</t>
  </si>
  <si>
    <t>monitor suplimentar</t>
  </si>
  <si>
    <t>foi de scris</t>
  </si>
  <si>
    <t>cârpă de praf (1 set)</t>
  </si>
  <si>
    <t>computer laptop</t>
  </si>
  <si>
    <t>computer desktop</t>
  </si>
  <si>
    <t>imprimantă cu cerneală</t>
  </si>
  <si>
    <t>markere (3 pachete)</t>
  </si>
  <si>
    <t>Unitate USB</t>
  </si>
  <si>
    <t>copiator</t>
  </si>
  <si>
    <t>Angajat 1</t>
  </si>
  <si>
    <t>Angajat 2</t>
  </si>
  <si>
    <t>Angajat 3</t>
  </si>
  <si>
    <t>Angajat 4</t>
  </si>
  <si>
    <t>Angajat 5</t>
  </si>
  <si>
    <t>Angajat 6</t>
  </si>
  <si>
    <t>Angajat 7</t>
  </si>
  <si>
    <t>Angajat 8</t>
  </si>
  <si>
    <t>Angajat 9</t>
  </si>
  <si>
    <t>Angajat 10</t>
  </si>
  <si>
    <t>Angajat 11</t>
  </si>
  <si>
    <t>Angajat 12</t>
  </si>
  <si>
    <t>Angajat 13</t>
  </si>
  <si>
    <t>Angajat 14</t>
  </si>
  <si>
    <t>Angajat 15</t>
  </si>
  <si>
    <t>Angajat 16</t>
  </si>
  <si>
    <t>Angajat 17</t>
  </si>
  <si>
    <t>Angajat 18</t>
  </si>
  <si>
    <t>Angajat 19</t>
  </si>
  <si>
    <t>Angajat 20</t>
  </si>
  <si>
    <t>Evidențiați elementele mai vechi decât:</t>
  </si>
  <si>
    <t>ATRIBUIT LUI</t>
  </si>
  <si>
    <t>tablă albă</t>
  </si>
  <si>
    <t>aparat pentru cafea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</si>
</sst>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\ &quot;de zile&quot;"/>
  </numFmts>
  <fonts count="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164" fontId="0" fillId="0" borderId="0" xfId="0" applyNumberFormat="1"/>
    <xf numFmtId="165" fontId="0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numFmt numFmtId="165" formatCode="0\ &quot;de zile&quot;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alibri"/>
        <scheme val="minor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3">
      <tableStyleElement type="wholeTable" dxfId="17"/>
      <tableStyleElement type="headerRow" dxfId="16"/>
      <tableStyleElement type="totalRow" dxfId="15"/>
    </tableStyle>
    <tableStyle name="Employee Equipment Inventory Slicer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'Inventar echipament'!$E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200658</xdr:colOff>
      <xdr:row>2</xdr:row>
      <xdr:rowOff>2140</xdr:rowOff>
    </xdr:from>
    <xdr:ext cx="1097280" cy="264560"/>
    <xdr:sp macro="" textlink="">
      <xdr:nvSpPr>
        <xdr:cNvPr id="10" name="Text Buton de opțiuni 1" descr="&quot;&quot;" title="No highlighting option"/>
        <xdr:cNvSpPr txBox="1"/>
      </xdr:nvSpPr>
      <xdr:spPr>
        <a:xfrm>
          <a:off x="5353683" y="59269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fără evidențiere</a:t>
          </a:r>
        </a:p>
      </xdr:txBody>
    </xdr:sp>
    <xdr:clientData/>
  </xdr:oneCellAnchor>
  <xdr:oneCellAnchor>
    <xdr:from>
      <xdr:col>5</xdr:col>
      <xdr:colOff>388714</xdr:colOff>
      <xdr:row>2</xdr:row>
      <xdr:rowOff>11665</xdr:rowOff>
    </xdr:from>
    <xdr:ext cx="1097280" cy="264560"/>
    <xdr:sp macro="" textlink="">
      <xdr:nvSpPr>
        <xdr:cNvPr id="15" name="Text Buton de opțiuni 2" descr="&quot;&quot;" title="3 luni option"/>
        <xdr:cNvSpPr txBox="1"/>
      </xdr:nvSpPr>
      <xdr:spPr>
        <a:xfrm>
          <a:off x="6818089" y="60221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3 luni</a:t>
          </a:r>
        </a:p>
      </xdr:txBody>
    </xdr:sp>
    <xdr:clientData/>
  </xdr:oneCellAnchor>
  <xdr:oneCellAnchor>
    <xdr:from>
      <xdr:col>4</xdr:col>
      <xdr:colOff>200658</xdr:colOff>
      <xdr:row>2</xdr:row>
      <xdr:rowOff>192079</xdr:rowOff>
    </xdr:from>
    <xdr:ext cx="1097280" cy="264560"/>
    <xdr:sp macro="" textlink="">
      <xdr:nvSpPr>
        <xdr:cNvPr id="16" name="Text Buton de opțiuni 3" descr="&quot;&quot;" title="One month option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o lună</a:t>
          </a:r>
        </a:p>
      </xdr:txBody>
    </xdr:sp>
    <xdr:clientData/>
  </xdr:one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17" name="Text Buton de opțiuni 4" descr="&quot;&quot;" title="One year option"/>
        <xdr:cNvSpPr txBox="1"/>
      </xdr:nvSpPr>
      <xdr:spPr>
        <a:xfrm>
          <a:off x="6818089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un an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57150</xdr:rowOff>
        </xdr:from>
        <xdr:to>
          <xdr:col>4</xdr:col>
          <xdr:colOff>1276350</xdr:colOff>
          <xdr:row>2</xdr:row>
          <xdr:rowOff>228600</xdr:rowOff>
        </xdr:to>
        <xdr:sp macro="" textlink="">
          <xdr:nvSpPr>
            <xdr:cNvPr id="1026" name="Buton de opțiuni 1" descr="fără evidențiere opti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57150</xdr:rowOff>
        </xdr:from>
        <xdr:to>
          <xdr:col>5</xdr:col>
          <xdr:colOff>1447800</xdr:colOff>
          <xdr:row>2</xdr:row>
          <xdr:rowOff>228600</xdr:rowOff>
        </xdr:to>
        <xdr:sp macro="" textlink="">
          <xdr:nvSpPr>
            <xdr:cNvPr id="1030" name="Buton de opțiuni 2" descr="3 luni optio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228600</xdr:rowOff>
        </xdr:from>
        <xdr:to>
          <xdr:col>4</xdr:col>
          <xdr:colOff>1276350</xdr:colOff>
          <xdr:row>2</xdr:row>
          <xdr:rowOff>409575</xdr:rowOff>
        </xdr:to>
        <xdr:sp macro="" textlink="">
          <xdr:nvSpPr>
            <xdr:cNvPr id="1031" name="Buton de opțiuni 3" descr="One month option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228600</xdr:rowOff>
        </xdr:from>
        <xdr:to>
          <xdr:col>5</xdr:col>
          <xdr:colOff>1447800</xdr:colOff>
          <xdr:row>2</xdr:row>
          <xdr:rowOff>409575</xdr:rowOff>
        </xdr:to>
        <xdr:sp macro="" textlink="">
          <xdr:nvSpPr>
            <xdr:cNvPr id="1032" name="Buton de opțiuni 4" descr="One year option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0</xdr:row>
      <xdr:rowOff>86344</xdr:rowOff>
    </xdr:from>
    <xdr:ext cx="2990849" cy="1190006"/>
    <xdr:sp macro="" textlink="">
      <xdr:nvSpPr>
        <xdr:cNvPr id="4" name="Titlu" descr="&quot;&quot;" title="Employee Equipment Inventory"/>
        <xdr:cNvSpPr txBox="1"/>
      </xdr:nvSpPr>
      <xdr:spPr>
        <a:xfrm>
          <a:off x="219075" y="86344"/>
          <a:ext cx="2990849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INVENTAR ECHIPAMENT ANGAJAȚI</a:t>
          </a:r>
        </a:p>
      </xdr:txBody>
    </xdr:sp>
    <xdr:clientData/>
  </xdr:oneCellAnchor>
  <xdr:twoCellAnchor editAs="absolute">
    <xdr:from>
      <xdr:col>6</xdr:col>
      <xdr:colOff>238125</xdr:colOff>
      <xdr:row>4</xdr:row>
      <xdr:rowOff>85725</xdr:rowOff>
    </xdr:from>
    <xdr:to>
      <xdr:col>9</xdr:col>
      <xdr:colOff>238125</xdr:colOff>
      <xdr:row>16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ATRIBUIT LUI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RIBUIT LUI"/>
            </a:graphicData>
          </a:graphic>
        </xdr:graphicFrame>
      </mc:Choice>
      <mc:Fallback xmlns=""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8943975" y="1476375"/>
              <a:ext cx="1828800" cy="2619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o-RO" sz="1100"/>
                <a:t>Această formă reprezintă un slicer de tabel. Slicerele de tabel se pot utiliza numai în Excel 2013. 
Dacă forma a fost modificată într-o versiune anterioară de Excel sau dacă registrul de lucru a fost salvat în Excel 2010 sau o versiune anterioară, slicerul nu se poate utiliza.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237272</xdr:rowOff>
    </xdr:from>
    <xdr:ext cx="2990849" cy="830933"/>
    <xdr:sp macro="" textlink="">
      <xdr:nvSpPr>
        <xdr:cNvPr id="2" name="Titlu" descr="Employees &amp; Equipment List" title="Titlu"/>
        <xdr:cNvSpPr txBox="1"/>
      </xdr:nvSpPr>
      <xdr:spPr>
        <a:xfrm>
          <a:off x="190500" y="237272"/>
          <a:ext cx="2990849" cy="830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LISTĂ ANGAJAȚI ȘI ECHIPAMENT</a:t>
          </a: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TRIBUIT_LUI" sourceName="ATRIBUIT LUI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TRIBUIT LUI" cache="Slicer_ATRIBUIT_LUI" caption="ATRIBUIT LUI" rowHeight="241300"/>
</slicers>
</file>

<file path=xl/tables/table1.xml><?xml version="1.0" encoding="utf-8"?>
<table xmlns="http://schemas.openxmlformats.org/spreadsheetml/2006/main" id="3" name="tblInventarEchipament" displayName="tblInventarEchipament" ref="B5:F35" totalsRowShown="0" headerRowDxfId="11">
  <autoFilter ref="B5:F35"/>
  <tableColumns count="5">
    <tableColumn id="3" name="ID ECHIPAMENT" dataDxfId="10"/>
    <tableColumn id="2" name="NUME ARTICOL" dataDxfId="9"/>
    <tableColumn id="1" name="ATRIBUIT LUI" dataDxfId="8"/>
    <tableColumn id="4" name="DATA LANSĂRII" dataDxfId="7"/>
    <tableColumn id="5" name="VÂRSTA ARTICOLULUI" dataDxfId="6">
      <calculatedColumnFormula>IF(tblInventarEchipament[[#This Row],[DATA LANSĂRII]]&lt;&gt;"",TODAY()-tblInventarEchipament[[#This Row],[DATA LANSĂRII]],"")</calculatedColumnFormula>
    </tableColumn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Inventar echipament" altTextSummary="Lista de articole atribuite fiecărui angajat, împreună cu Nume articol, ID echipament, Data apariției și Vârsta articolului."/>
    </ext>
  </extLst>
</table>
</file>

<file path=xl/tables/table2.xml><?xml version="1.0" encoding="utf-8"?>
<table xmlns="http://schemas.openxmlformats.org/spreadsheetml/2006/main" id="1" name="tblAngajați" displayName="tblAngajați" ref="B3:B23" totalsRowShown="0" headerRowDxfId="5" dataDxfId="4">
  <tableColumns count="1">
    <tableColumn id="1" name="ANGAJAȚI" dataDxfId="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Angajați" altTextSummary="Lista numelor angajaților pentru lista verticală din foaia Inventar echipament."/>
    </ext>
  </extLst>
</table>
</file>

<file path=xl/tables/table3.xml><?xml version="1.0" encoding="utf-8"?>
<table xmlns="http://schemas.openxmlformats.org/spreadsheetml/2006/main" id="2" name="tblElemente" displayName="tblElemente" ref="D3:D18" totalsRowShown="0" headerRowDxfId="2" dataDxfId="1">
  <sortState ref="D4:D18">
    <sortCondition ref="D4"/>
  </sortState>
  <tableColumns count="1">
    <tableColumn id="1" name="ARTICOLE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Articole" altTextSummary="Lista articolelor de inventar disponibile, cum ar fi computer desktop, imprimantă cu cerneală, scaun, tablă albă etc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F35"/>
  <sheetViews>
    <sheetView showGridLines="0" tabSelected="1" zoomScaleNormal="100" workbookViewId="0"/>
  </sheetViews>
  <sheetFormatPr defaultRowHeight="15" x14ac:dyDescent="0.25"/>
  <cols>
    <col min="1" max="1" width="3.28515625" customWidth="1"/>
    <col min="2" max="2" width="23.42578125" customWidth="1"/>
    <col min="3" max="3" width="24.7109375" customWidth="1"/>
    <col min="4" max="4" width="25.85546875" style="1" customWidth="1"/>
    <col min="5" max="5" width="23.140625" customWidth="1"/>
    <col min="6" max="6" width="30.140625" style="2" customWidth="1"/>
  </cols>
  <sheetData>
    <row r="1" spans="2:6" ht="28.5" customHeight="1" x14ac:dyDescent="0.25">
      <c r="B1" s="11"/>
      <c r="C1" s="11"/>
      <c r="E1" s="12"/>
      <c r="F1" s="12"/>
    </row>
    <row r="2" spans="2:6" ht="18" customHeight="1" x14ac:dyDescent="0.25">
      <c r="B2" s="11"/>
      <c r="C2" s="11"/>
      <c r="E2" s="4" t="s">
        <v>69</v>
      </c>
      <c r="F2" s="5"/>
    </row>
    <row r="3" spans="2:6" ht="38.25" customHeight="1" x14ac:dyDescent="0.25">
      <c r="B3" s="11"/>
      <c r="C3" s="11"/>
      <c r="E3" s="9">
        <v>4</v>
      </c>
    </row>
    <row r="4" spans="2:6" ht="24.75" customHeight="1" x14ac:dyDescent="0.25">
      <c r="D4"/>
      <c r="F4"/>
    </row>
    <row r="5" spans="2:6" ht="39.75" customHeight="1" x14ac:dyDescent="0.25">
      <c r="B5" s="8" t="s">
        <v>31</v>
      </c>
      <c r="C5" s="8" t="s">
        <v>30</v>
      </c>
      <c r="D5" s="8" t="s">
        <v>70</v>
      </c>
      <c r="E5" s="8" t="s">
        <v>32</v>
      </c>
      <c r="F5" s="8" t="s">
        <v>33</v>
      </c>
    </row>
    <row r="6" spans="2:6" x14ac:dyDescent="0.25">
      <c r="B6" s="6" t="s">
        <v>0</v>
      </c>
      <c r="C6" s="6" t="s">
        <v>36</v>
      </c>
      <c r="D6" s="6" t="s">
        <v>49</v>
      </c>
      <c r="E6" s="7">
        <f ca="1">TODAY()-25</f>
        <v>41209</v>
      </c>
      <c r="F6" s="10">
        <f ca="1">IF(tblInventarEchipament[[#This Row],[DATA LANSĂRII]]&lt;&gt;"",TODAY()-tblInventarEchipament[[#This Row],[DATA LANSĂRII]],"")</f>
        <v>25</v>
      </c>
    </row>
    <row r="7" spans="2:6" x14ac:dyDescent="0.25">
      <c r="B7" s="6" t="s">
        <v>1</v>
      </c>
      <c r="C7" s="6" t="s">
        <v>37</v>
      </c>
      <c r="D7" s="6" t="s">
        <v>50</v>
      </c>
      <c r="E7" s="7">
        <f ca="1">TODAY()-479</f>
        <v>40755</v>
      </c>
      <c r="F7" s="10">
        <f ca="1">IF(tblInventarEchipament[[#This Row],[DATA LANSĂRII]]&lt;&gt;"",TODAY()-tblInventarEchipament[[#This Row],[DATA LANSĂRII]],"")</f>
        <v>479</v>
      </c>
    </row>
    <row r="8" spans="2:6" x14ac:dyDescent="0.25">
      <c r="B8" s="6" t="s">
        <v>2</v>
      </c>
      <c r="C8" s="6" t="s">
        <v>38</v>
      </c>
      <c r="D8" s="6" t="s">
        <v>51</v>
      </c>
      <c r="E8" s="7">
        <f ca="1">TODAY()-177</f>
        <v>41057</v>
      </c>
      <c r="F8" s="10">
        <f ca="1">IF(tblInventarEchipament[[#This Row],[DATA LANSĂRII]]&lt;&gt;"",TODAY()-tblInventarEchipament[[#This Row],[DATA LANSĂRII]],"")</f>
        <v>177</v>
      </c>
    </row>
    <row r="9" spans="2:6" x14ac:dyDescent="0.25">
      <c r="B9" s="6" t="s">
        <v>3</v>
      </c>
      <c r="C9" s="6" t="s">
        <v>37</v>
      </c>
      <c r="D9" s="6" t="s">
        <v>55</v>
      </c>
      <c r="E9" s="7">
        <f ca="1">TODAY()-18</f>
        <v>41216</v>
      </c>
      <c r="F9" s="10">
        <f ca="1">IF(tblInventarEchipament[[#This Row],[DATA LANSĂRII]]&lt;&gt;"",TODAY()-tblInventarEchipament[[#This Row],[DATA LANSĂRII]],"")</f>
        <v>18</v>
      </c>
    </row>
    <row r="10" spans="2:6" x14ac:dyDescent="0.25">
      <c r="B10" s="6" t="s">
        <v>4</v>
      </c>
      <c r="C10" s="6" t="s">
        <v>72</v>
      </c>
      <c r="D10" s="6" t="s">
        <v>68</v>
      </c>
      <c r="E10" s="7">
        <f ca="1">TODAY()-227</f>
        <v>41007</v>
      </c>
      <c r="F10" s="10">
        <f ca="1">IF(tblInventarEchipament[[#This Row],[DATA LANSĂRII]]&lt;&gt;"",TODAY()-tblInventarEchipament[[#This Row],[DATA LANSĂRII]],"")</f>
        <v>227</v>
      </c>
    </row>
    <row r="11" spans="2:6" x14ac:dyDescent="0.25">
      <c r="B11" s="6" t="s">
        <v>5</v>
      </c>
      <c r="C11" s="6" t="s">
        <v>38</v>
      </c>
      <c r="D11" s="6" t="s">
        <v>62</v>
      </c>
      <c r="E11" s="7">
        <f ca="1">TODAY()-50</f>
        <v>41184</v>
      </c>
      <c r="F11" s="10">
        <f ca="1">IF(tblInventarEchipament[[#This Row],[DATA LANSĂRII]]&lt;&gt;"",TODAY()-tblInventarEchipament[[#This Row],[DATA LANSĂRII]],"")</f>
        <v>50</v>
      </c>
    </row>
    <row r="12" spans="2:6" x14ac:dyDescent="0.25">
      <c r="B12" s="6" t="s">
        <v>6</v>
      </c>
      <c r="C12" s="6" t="s">
        <v>39</v>
      </c>
      <c r="D12" s="6" t="s">
        <v>52</v>
      </c>
      <c r="E12" s="7">
        <f ca="1">TODAY()-120</f>
        <v>41114</v>
      </c>
      <c r="F12" s="10">
        <f ca="1">IF(tblInventarEchipament[[#This Row],[DATA LANSĂRII]]&lt;&gt;"",TODAY()-tblInventarEchipament[[#This Row],[DATA LANSĂRII]],"")</f>
        <v>120</v>
      </c>
    </row>
    <row r="13" spans="2:6" x14ac:dyDescent="0.25">
      <c r="B13" s="6" t="s">
        <v>7</v>
      </c>
      <c r="C13" s="6" t="s">
        <v>48</v>
      </c>
      <c r="D13" s="6" t="s">
        <v>60</v>
      </c>
      <c r="E13" s="7">
        <f ca="1">TODAY()-499</f>
        <v>40735</v>
      </c>
      <c r="F13" s="10">
        <f ca="1">IF(tblInventarEchipament[[#This Row],[DATA LANSĂRII]]&lt;&gt;"",TODAY()-tblInventarEchipament[[#This Row],[DATA LANSĂRII]],"")</f>
        <v>499</v>
      </c>
    </row>
    <row r="14" spans="2:6" x14ac:dyDescent="0.25">
      <c r="B14" s="6" t="s">
        <v>8</v>
      </c>
      <c r="C14" s="6" t="s">
        <v>40</v>
      </c>
      <c r="D14" s="6" t="s">
        <v>56</v>
      </c>
      <c r="E14" s="7">
        <f ca="1">TODAY()-30</f>
        <v>41204</v>
      </c>
      <c r="F14" s="10">
        <f ca="1">IF(tblInventarEchipament[[#This Row],[DATA LANSĂRII]]&lt;&gt;"",TODAY()-tblInventarEchipament[[#This Row],[DATA LANSĂRII]],"")</f>
        <v>30</v>
      </c>
    </row>
    <row r="15" spans="2:6" x14ac:dyDescent="0.25">
      <c r="B15" s="6" t="s">
        <v>9</v>
      </c>
      <c r="C15" s="6" t="s">
        <v>71</v>
      </c>
      <c r="D15" s="6" t="s">
        <v>67</v>
      </c>
      <c r="E15" s="7">
        <f ca="1">TODAY()-50</f>
        <v>41184</v>
      </c>
      <c r="F15" s="10">
        <f ca="1">IF(tblInventarEchipament[[#This Row],[DATA LANSĂRII]]&lt;&gt;"",TODAY()-tblInventarEchipament[[#This Row],[DATA LANSĂRII]],"")</f>
        <v>50</v>
      </c>
    </row>
    <row r="16" spans="2:6" x14ac:dyDescent="0.25">
      <c r="B16" s="6" t="s">
        <v>10</v>
      </c>
      <c r="C16" s="6" t="s">
        <v>48</v>
      </c>
      <c r="D16" s="6" t="s">
        <v>60</v>
      </c>
      <c r="E16" s="7">
        <f ca="1">TODAY()-450</f>
        <v>40784</v>
      </c>
      <c r="F16" s="10">
        <f ca="1">IF(tblInventarEchipament[[#This Row],[DATA LANSĂRII]]&lt;&gt;"",TODAY()-tblInventarEchipament[[#This Row],[DATA LANSĂRII]],"")</f>
        <v>450</v>
      </c>
    </row>
    <row r="17" spans="2:6" x14ac:dyDescent="0.25">
      <c r="B17" s="6" t="s">
        <v>11</v>
      </c>
      <c r="C17" s="6" t="s">
        <v>41</v>
      </c>
      <c r="D17" s="6" t="s">
        <v>66</v>
      </c>
      <c r="E17" s="7">
        <f ca="1">TODAY()-420</f>
        <v>40814</v>
      </c>
      <c r="F17" s="10">
        <f ca="1">IF(tblInventarEchipament[[#This Row],[DATA LANSĂRII]]&lt;&gt;"",TODAY()-tblInventarEchipament[[#This Row],[DATA LANSĂRII]],"")</f>
        <v>420</v>
      </c>
    </row>
    <row r="18" spans="2:6" x14ac:dyDescent="0.25">
      <c r="B18" s="6" t="s">
        <v>12</v>
      </c>
      <c r="C18" s="6" t="s">
        <v>40</v>
      </c>
      <c r="D18" s="6" t="s">
        <v>56</v>
      </c>
      <c r="E18" s="7">
        <f ca="1">TODAY()-250</f>
        <v>40984</v>
      </c>
      <c r="F18" s="10">
        <f ca="1">IF(tblInventarEchipament[[#This Row],[DATA LANSĂRII]]&lt;&gt;"",TODAY()-tblInventarEchipament[[#This Row],[DATA LANSĂRII]],"")</f>
        <v>250</v>
      </c>
    </row>
    <row r="19" spans="2:6" x14ac:dyDescent="0.25">
      <c r="B19" s="6" t="s">
        <v>13</v>
      </c>
      <c r="C19" s="6" t="s">
        <v>72</v>
      </c>
      <c r="D19" s="6" t="s">
        <v>57</v>
      </c>
      <c r="E19" s="7">
        <f ca="1">TODAY()-45</f>
        <v>41189</v>
      </c>
      <c r="F19" s="10">
        <f ca="1">IF(tblInventarEchipament[[#This Row],[DATA LANSĂRII]]&lt;&gt;"",TODAY()-tblInventarEchipament[[#This Row],[DATA LANSĂRII]],"")</f>
        <v>45</v>
      </c>
    </row>
    <row r="20" spans="2:6" x14ac:dyDescent="0.25">
      <c r="B20" s="6" t="s">
        <v>14</v>
      </c>
      <c r="C20" s="6" t="s">
        <v>41</v>
      </c>
      <c r="D20" s="6" t="s">
        <v>61</v>
      </c>
      <c r="E20" s="7">
        <f ca="1">TODAY()-502</f>
        <v>40732</v>
      </c>
      <c r="F20" s="10">
        <f ca="1">IF(tblInventarEchipament[[#This Row],[DATA LANSĂRII]]&lt;&gt;"",TODAY()-tblInventarEchipament[[#This Row],[DATA LANSĂRII]],"")</f>
        <v>502</v>
      </c>
    </row>
    <row r="21" spans="2:6" x14ac:dyDescent="0.25">
      <c r="B21" s="6" t="s">
        <v>15</v>
      </c>
      <c r="C21" s="6" t="s">
        <v>38</v>
      </c>
      <c r="D21" s="6" t="s">
        <v>49</v>
      </c>
      <c r="E21" s="7">
        <f ca="1">TODAY()-350</f>
        <v>40884</v>
      </c>
      <c r="F21" s="10">
        <f ca="1">IF(tblInventarEchipament[[#This Row],[DATA LANSĂRII]]&lt;&gt;"",TODAY()-tblInventarEchipament[[#This Row],[DATA LANSĂRII]],"")</f>
        <v>350</v>
      </c>
    </row>
    <row r="22" spans="2:6" x14ac:dyDescent="0.25">
      <c r="B22" s="6" t="s">
        <v>16</v>
      </c>
      <c r="C22" s="6" t="s">
        <v>48</v>
      </c>
      <c r="D22" s="6" t="s">
        <v>67</v>
      </c>
      <c r="E22" s="7">
        <f ca="1">TODAY()-125</f>
        <v>41109</v>
      </c>
      <c r="F22" s="10">
        <f ca="1">IF(tblInventarEchipament[[#This Row],[DATA LANSĂRII]]&lt;&gt;"",TODAY()-tblInventarEchipament[[#This Row],[DATA LANSĂRII]],"")</f>
        <v>125</v>
      </c>
    </row>
    <row r="23" spans="2:6" x14ac:dyDescent="0.25">
      <c r="B23" s="6" t="s">
        <v>17</v>
      </c>
      <c r="C23" s="6" t="s">
        <v>71</v>
      </c>
      <c r="D23" s="6" t="s">
        <v>63</v>
      </c>
      <c r="E23" s="7">
        <f ca="1">TODAY()-90</f>
        <v>41144</v>
      </c>
      <c r="F23" s="10">
        <f ca="1">IF(tblInventarEchipament[[#This Row],[DATA LANSĂRII]]&lt;&gt;"",TODAY()-tblInventarEchipament[[#This Row],[DATA LANSĂRII]],"")</f>
        <v>90</v>
      </c>
    </row>
    <row r="24" spans="2:6" x14ac:dyDescent="0.25">
      <c r="B24" s="6" t="s">
        <v>18</v>
      </c>
      <c r="C24" s="6" t="s">
        <v>36</v>
      </c>
      <c r="D24" s="6" t="s">
        <v>64</v>
      </c>
      <c r="E24" s="7">
        <f ca="1">TODAY()-730</f>
        <v>40504</v>
      </c>
      <c r="F24" s="10">
        <f ca="1">IF(tblInventarEchipament[[#This Row],[DATA LANSĂRII]]&lt;&gt;"",TODAY()-tblInventarEchipament[[#This Row],[DATA LANSĂRII]],"")</f>
        <v>730</v>
      </c>
    </row>
    <row r="25" spans="2:6" x14ac:dyDescent="0.25">
      <c r="B25" s="6" t="s">
        <v>19</v>
      </c>
      <c r="C25" s="6" t="s">
        <v>42</v>
      </c>
      <c r="D25" s="6" t="s">
        <v>51</v>
      </c>
      <c r="E25" s="7">
        <f ca="1">TODAY()-540</f>
        <v>40694</v>
      </c>
      <c r="F25" s="10">
        <f ca="1">IF(tblInventarEchipament[[#This Row],[DATA LANSĂRII]]&lt;&gt;"",TODAY()-tblInventarEchipament[[#This Row],[DATA LANSĂRII]],"")</f>
        <v>540</v>
      </c>
    </row>
    <row r="26" spans="2:6" x14ac:dyDescent="0.25">
      <c r="B26" s="6" t="s">
        <v>20</v>
      </c>
      <c r="C26" s="6" t="s">
        <v>37</v>
      </c>
      <c r="D26" s="6" t="s">
        <v>55</v>
      </c>
      <c r="E26" s="7">
        <f ca="1">TODAY()-18</f>
        <v>41216</v>
      </c>
      <c r="F26" s="10">
        <f ca="1">IF(tblInventarEchipament[[#This Row],[DATA LANSĂRII]]&lt;&gt;"",TODAY()-tblInventarEchipament[[#This Row],[DATA LANSĂRII]],"")</f>
        <v>18</v>
      </c>
    </row>
    <row r="27" spans="2:6" x14ac:dyDescent="0.25">
      <c r="B27" s="6" t="s">
        <v>21</v>
      </c>
      <c r="C27" s="6" t="s">
        <v>43</v>
      </c>
      <c r="D27" s="6" t="s">
        <v>56</v>
      </c>
      <c r="E27" s="7">
        <f ca="1">TODAY()-283</f>
        <v>40951</v>
      </c>
      <c r="F27" s="10">
        <f ca="1">IF(tblInventarEchipament[[#This Row],[DATA LANSĂRII]]&lt;&gt;"",TODAY()-tblInventarEchipament[[#This Row],[DATA LANSĂRII]],"")</f>
        <v>283</v>
      </c>
    </row>
    <row r="28" spans="2:6" x14ac:dyDescent="0.25">
      <c r="B28" s="6" t="s">
        <v>22</v>
      </c>
      <c r="C28" s="6" t="s">
        <v>41</v>
      </c>
      <c r="D28" s="6" t="s">
        <v>57</v>
      </c>
      <c r="E28" s="7">
        <f ca="1">TODAY()-479</f>
        <v>40755</v>
      </c>
      <c r="F28" s="10">
        <f ca="1">IF(tblInventarEchipament[[#This Row],[DATA LANSĂRII]]&lt;&gt;"",TODAY()-tblInventarEchipament[[#This Row],[DATA LANSĂRII]],"")</f>
        <v>479</v>
      </c>
    </row>
    <row r="29" spans="2:6" x14ac:dyDescent="0.25">
      <c r="B29" s="6" t="s">
        <v>23</v>
      </c>
      <c r="C29" s="6" t="s">
        <v>37</v>
      </c>
      <c r="D29" s="6" t="s">
        <v>67</v>
      </c>
      <c r="E29" s="7">
        <f ca="1">TODAY()-355</f>
        <v>40879</v>
      </c>
      <c r="F29" s="10">
        <f ca="1">IF(tblInventarEchipament[[#This Row],[DATA LANSĂRII]]&lt;&gt;"",TODAY()-tblInventarEchipament[[#This Row],[DATA LANSĂRII]],"")</f>
        <v>355</v>
      </c>
    </row>
    <row r="30" spans="2:6" x14ac:dyDescent="0.25">
      <c r="B30" s="6" t="s">
        <v>24</v>
      </c>
      <c r="C30" s="6" t="s">
        <v>39</v>
      </c>
      <c r="D30" s="6" t="s">
        <v>55</v>
      </c>
      <c r="E30" s="7">
        <f ca="1">TODAY()-28</f>
        <v>41206</v>
      </c>
      <c r="F30" s="10">
        <f ca="1">IF(tblInventarEchipament[[#This Row],[DATA LANSĂRII]]&lt;&gt;"",TODAY()-tblInventarEchipament[[#This Row],[DATA LANSĂRII]],"")</f>
        <v>28</v>
      </c>
    </row>
    <row r="31" spans="2:6" x14ac:dyDescent="0.25">
      <c r="B31" s="6" t="s">
        <v>25</v>
      </c>
      <c r="C31" s="6" t="s">
        <v>71</v>
      </c>
      <c r="D31" s="6" t="s">
        <v>56</v>
      </c>
      <c r="E31" s="7">
        <f ca="1">TODAY()-28</f>
        <v>41206</v>
      </c>
      <c r="F31" s="10">
        <f ca="1">IF(tblInventarEchipament[[#This Row],[DATA LANSĂRII]]&lt;&gt;"",TODAY()-tblInventarEchipament[[#This Row],[DATA LANSĂRII]],"")</f>
        <v>28</v>
      </c>
    </row>
    <row r="32" spans="2:6" x14ac:dyDescent="0.25">
      <c r="B32" s="6" t="s">
        <v>26</v>
      </c>
      <c r="C32" s="6" t="s">
        <v>43</v>
      </c>
      <c r="D32" s="6" t="s">
        <v>67</v>
      </c>
      <c r="E32" s="7">
        <f ca="1">TODAY()-736</f>
        <v>40498</v>
      </c>
      <c r="F32" s="10">
        <f ca="1">IF(tblInventarEchipament[[#This Row],[DATA LANSĂRII]]&lt;&gt;"",TODAY()-tblInventarEchipament[[#This Row],[DATA LANSĂRII]],"")</f>
        <v>736</v>
      </c>
    </row>
    <row r="33" spans="2:6" x14ac:dyDescent="0.25">
      <c r="B33" s="6" t="s">
        <v>27</v>
      </c>
      <c r="C33" s="6" t="s">
        <v>39</v>
      </c>
      <c r="D33" s="6" t="s">
        <v>60</v>
      </c>
      <c r="E33" s="7">
        <f ca="1">TODAY()-68</f>
        <v>41166</v>
      </c>
      <c r="F33" s="10">
        <f ca="1">IF(tblInventarEchipament[[#This Row],[DATA LANSĂRII]]&lt;&gt;"",TODAY()-tblInventarEchipament[[#This Row],[DATA LANSĂRII]],"")</f>
        <v>68</v>
      </c>
    </row>
    <row r="34" spans="2:6" x14ac:dyDescent="0.25">
      <c r="B34" s="6" t="s">
        <v>28</v>
      </c>
      <c r="C34" s="6" t="s">
        <v>38</v>
      </c>
      <c r="D34" s="6" t="s">
        <v>62</v>
      </c>
      <c r="E34" s="7">
        <f ca="1">TODAY()-67</f>
        <v>41167</v>
      </c>
      <c r="F34" s="10">
        <f ca="1">IF(tblInventarEchipament[[#This Row],[DATA LANSĂRII]]&lt;&gt;"",TODAY()-tblInventarEchipament[[#This Row],[DATA LANSĂRII]],"")</f>
        <v>67</v>
      </c>
    </row>
    <row r="35" spans="2:6" x14ac:dyDescent="0.25">
      <c r="B35" s="6" t="s">
        <v>29</v>
      </c>
      <c r="C35" s="6" t="s">
        <v>72</v>
      </c>
      <c r="D35" s="6" t="s">
        <v>51</v>
      </c>
      <c r="E35" s="7">
        <f ca="1">TODAY()-149</f>
        <v>41085</v>
      </c>
      <c r="F35" s="10">
        <f ca="1">IF(tblInventarEchipament[[#This Row],[DATA LANSĂRII]]&lt;&gt;"",TODAY()-tblInventarEchipament[[#This Row],[DATA LANSĂRII]],"")</f>
        <v>149</v>
      </c>
    </row>
  </sheetData>
  <mergeCells count="2">
    <mergeCell ref="B1:C3"/>
    <mergeCell ref="E1:F1"/>
  </mergeCells>
  <conditionalFormatting sqref="B6:F35">
    <cfRule type="expression" dxfId="12" priority="1">
      <formula>$F6&gt;CHOOSE(valHSelecție,999999999,90,30,365)</formula>
    </cfRule>
  </conditionalFormatting>
  <dataValidations count="2">
    <dataValidation type="list" allowBlank="1" showInputMessage="1" sqref="D6:D35">
      <formula1>lstAngajați</formula1>
    </dataValidation>
    <dataValidation type="list" allowBlank="1" showInputMessage="1" sqref="C6:C35">
      <formula1>lstElemente</formula1>
    </dataValidation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Pagina &amp;P din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on de opțiuni 1">
              <controlPr defaultSize="0" autoFill="0" autoLine="0" autoPict="0" altText="fără evidențiere option">
                <anchor moveWithCells="1">
                  <from>
                    <xdr:col>4</xdr:col>
                    <xdr:colOff>85725</xdr:colOff>
                    <xdr:row>2</xdr:row>
                    <xdr:rowOff>57150</xdr:rowOff>
                  </from>
                  <to>
                    <xdr:col>4</xdr:col>
                    <xdr:colOff>1276350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on de opțiuni 2">
              <controlPr defaultSize="0" autoFill="0" autoLine="0" autoPict="0" altText="3 luni option">
                <anchor moveWithCells="1">
                  <from>
                    <xdr:col>5</xdr:col>
                    <xdr:colOff>257175</xdr:colOff>
                    <xdr:row>2</xdr:row>
                    <xdr:rowOff>57150</xdr:rowOff>
                  </from>
                  <to>
                    <xdr:col>5</xdr:col>
                    <xdr:colOff>1447800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on de opțiuni 3">
              <controlPr defaultSize="0" autoFill="0" autoLine="0" autoPict="0" altText="One month option">
                <anchor moveWithCells="1">
                  <from>
                    <xdr:col>4</xdr:col>
                    <xdr:colOff>85725</xdr:colOff>
                    <xdr:row>2</xdr:row>
                    <xdr:rowOff>228600</xdr:rowOff>
                  </from>
                  <to>
                    <xdr:col>4</xdr:col>
                    <xdr:colOff>1276350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on de opțiuni 4">
              <controlPr defaultSize="0" autoFill="0" autoLine="0" autoPict="0" altText="One year option">
                <anchor moveWithCells="1">
                  <from>
                    <xdr:col>5</xdr:col>
                    <xdr:colOff>257175</xdr:colOff>
                    <xdr:row>2</xdr:row>
                    <xdr:rowOff>228600</xdr:rowOff>
                  </from>
                  <to>
                    <xdr:col>5</xdr:col>
                    <xdr:colOff>1447800</xdr:colOff>
                    <xdr:row>2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23"/>
  <sheetViews>
    <sheetView showGridLines="0" workbookViewId="0"/>
  </sheetViews>
  <sheetFormatPr defaultRowHeight="15" x14ac:dyDescent="0.25"/>
  <cols>
    <col min="1" max="1" width="2.85546875" customWidth="1"/>
    <col min="2" max="2" width="26.28515625" customWidth="1"/>
    <col min="3" max="3" width="3.5703125" customWidth="1"/>
    <col min="4" max="4" width="24.7109375" customWidth="1"/>
    <col min="5" max="5" width="3.5703125" customWidth="1"/>
    <col min="6" max="6" width="9.140625" customWidth="1"/>
  </cols>
  <sheetData>
    <row r="1" spans="2:4" ht="41.25" customHeight="1" x14ac:dyDescent="0.25"/>
    <row r="2" spans="2:4" ht="41.25" customHeight="1" x14ac:dyDescent="0.25"/>
    <row r="3" spans="2:4" ht="29.25" customHeight="1" x14ac:dyDescent="0.25">
      <c r="B3" s="8" t="s">
        <v>34</v>
      </c>
      <c r="C3" s="3"/>
      <c r="D3" s="8" t="s">
        <v>35</v>
      </c>
    </row>
    <row r="4" spans="2:4" x14ac:dyDescent="0.25">
      <c r="B4" s="6" t="s">
        <v>49</v>
      </c>
      <c r="D4" s="6" t="s">
        <v>36</v>
      </c>
    </row>
    <row r="5" spans="2:4" x14ac:dyDescent="0.25">
      <c r="B5" s="6" t="s">
        <v>50</v>
      </c>
      <c r="D5" s="6" t="s">
        <v>72</v>
      </c>
    </row>
    <row r="6" spans="2:4" x14ac:dyDescent="0.25">
      <c r="B6" s="6" t="s">
        <v>51</v>
      </c>
      <c r="D6" s="6" t="s">
        <v>48</v>
      </c>
    </row>
    <row r="7" spans="2:4" x14ac:dyDescent="0.25">
      <c r="B7" s="6" t="s">
        <v>52</v>
      </c>
      <c r="D7" s="6" t="s">
        <v>44</v>
      </c>
    </row>
    <row r="8" spans="2:4" x14ac:dyDescent="0.25">
      <c r="B8" s="6" t="s">
        <v>53</v>
      </c>
      <c r="D8" s="6" t="s">
        <v>42</v>
      </c>
    </row>
    <row r="9" spans="2:4" x14ac:dyDescent="0.25">
      <c r="B9" s="6" t="s">
        <v>54</v>
      </c>
      <c r="D9" s="6" t="s">
        <v>40</v>
      </c>
    </row>
    <row r="10" spans="2:4" x14ac:dyDescent="0.25">
      <c r="B10" s="6" t="s">
        <v>55</v>
      </c>
      <c r="D10" s="6" t="s">
        <v>45</v>
      </c>
    </row>
    <row r="11" spans="2:4" x14ac:dyDescent="0.25">
      <c r="B11" s="6" t="s">
        <v>56</v>
      </c>
      <c r="D11" s="6" t="s">
        <v>43</v>
      </c>
    </row>
    <row r="12" spans="2:4" x14ac:dyDescent="0.25">
      <c r="B12" s="6" t="s">
        <v>57</v>
      </c>
      <c r="D12" s="6" t="s">
        <v>37</v>
      </c>
    </row>
    <row r="13" spans="2:4" x14ac:dyDescent="0.25">
      <c r="B13" s="6" t="s">
        <v>58</v>
      </c>
      <c r="D13" s="6" t="s">
        <v>46</v>
      </c>
    </row>
    <row r="14" spans="2:4" x14ac:dyDescent="0.25">
      <c r="B14" s="6" t="s">
        <v>59</v>
      </c>
      <c r="D14" s="6" t="s">
        <v>38</v>
      </c>
    </row>
    <row r="15" spans="2:4" x14ac:dyDescent="0.25">
      <c r="B15" s="6" t="s">
        <v>60</v>
      </c>
      <c r="D15" s="6" t="s">
        <v>41</v>
      </c>
    </row>
    <row r="16" spans="2:4" x14ac:dyDescent="0.25">
      <c r="B16" s="6" t="s">
        <v>61</v>
      </c>
      <c r="D16" s="6" t="s">
        <v>39</v>
      </c>
    </row>
    <row r="17" spans="2:4" x14ac:dyDescent="0.25">
      <c r="B17" s="6" t="s">
        <v>62</v>
      </c>
      <c r="D17" s="6" t="s">
        <v>47</v>
      </c>
    </row>
    <row r="18" spans="2:4" x14ac:dyDescent="0.25">
      <c r="B18" s="6" t="s">
        <v>63</v>
      </c>
      <c r="D18" s="6" t="s">
        <v>71</v>
      </c>
    </row>
    <row r="19" spans="2:4" x14ac:dyDescent="0.25">
      <c r="B19" s="6" t="s">
        <v>64</v>
      </c>
    </row>
    <row r="20" spans="2:4" x14ac:dyDescent="0.25">
      <c r="B20" s="6" t="s">
        <v>65</v>
      </c>
    </row>
    <row r="21" spans="2:4" x14ac:dyDescent="0.25">
      <c r="B21" s="6" t="s">
        <v>66</v>
      </c>
    </row>
    <row r="22" spans="2:4" x14ac:dyDescent="0.25">
      <c r="B22" s="6" t="s">
        <v>67</v>
      </c>
    </row>
    <row r="23" spans="2:4" x14ac:dyDescent="0.25">
      <c r="B23" s="6" t="s">
        <v>68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f237c1f-e9f7-4812-a5e3-e7fff9ac6432" xsi:nil="true"/>
    <AssetExpire xmlns="cf237c1f-e9f7-4812-a5e3-e7fff9ac6432">2029-01-01T08:00:00+00:00</AssetExpire>
    <CampaignTagsTaxHTField0 xmlns="cf237c1f-e9f7-4812-a5e3-e7fff9ac6432">
      <Terms xmlns="http://schemas.microsoft.com/office/infopath/2007/PartnerControls"/>
    </CampaignTagsTaxHTField0>
    <IntlLangReviewDate xmlns="cf237c1f-e9f7-4812-a5e3-e7fff9ac6432" xsi:nil="true"/>
    <TPFriendlyName xmlns="cf237c1f-e9f7-4812-a5e3-e7fff9ac6432" xsi:nil="true"/>
    <IntlLangReview xmlns="cf237c1f-e9f7-4812-a5e3-e7fff9ac6432">false</IntlLangReview>
    <LocLastLocAttemptVersionLookup xmlns="cf237c1f-e9f7-4812-a5e3-e7fff9ac6432">854849</LocLastLocAttemptVersionLookup>
    <PolicheckWords xmlns="cf237c1f-e9f7-4812-a5e3-e7fff9ac6432" xsi:nil="true"/>
    <SubmitterId xmlns="cf237c1f-e9f7-4812-a5e3-e7fff9ac6432" xsi:nil="true"/>
    <AcquiredFrom xmlns="cf237c1f-e9f7-4812-a5e3-e7fff9ac6432">Internal MS</AcquiredFrom>
    <EditorialStatus xmlns="cf237c1f-e9f7-4812-a5e3-e7fff9ac6432">Complete</EditorialStatus>
    <Markets xmlns="cf237c1f-e9f7-4812-a5e3-e7fff9ac6432"/>
    <OriginAsset xmlns="cf237c1f-e9f7-4812-a5e3-e7fff9ac6432" xsi:nil="true"/>
    <AssetStart xmlns="cf237c1f-e9f7-4812-a5e3-e7fff9ac6432">2012-08-30T21:19:00+00:00</AssetStart>
    <FriendlyTitle xmlns="cf237c1f-e9f7-4812-a5e3-e7fff9ac6432" xsi:nil="true"/>
    <MarketSpecific xmlns="cf237c1f-e9f7-4812-a5e3-e7fff9ac6432">false</MarketSpecific>
    <TPNamespace xmlns="cf237c1f-e9f7-4812-a5e3-e7fff9ac6432" xsi:nil="true"/>
    <PublishStatusLookup xmlns="cf237c1f-e9f7-4812-a5e3-e7fff9ac6432">
      <Value>263648</Value>
    </PublishStatusLookup>
    <APAuthor xmlns="cf237c1f-e9f7-4812-a5e3-e7fff9ac6432">
      <UserInfo>
        <DisplayName>REDMOND\matthos</DisplayName>
        <AccountId>59</AccountId>
        <AccountType/>
      </UserInfo>
    </APAuthor>
    <TPCommandLine xmlns="cf237c1f-e9f7-4812-a5e3-e7fff9ac6432" xsi:nil="true"/>
    <IntlLangReviewer xmlns="cf237c1f-e9f7-4812-a5e3-e7fff9ac6432" xsi:nil="true"/>
    <OpenTemplate xmlns="cf237c1f-e9f7-4812-a5e3-e7fff9ac6432">true</OpenTemplate>
    <CSXSubmissionDate xmlns="cf237c1f-e9f7-4812-a5e3-e7fff9ac6432" xsi:nil="true"/>
    <TaxCatchAll xmlns="cf237c1f-e9f7-4812-a5e3-e7fff9ac6432"/>
    <Manager xmlns="cf237c1f-e9f7-4812-a5e3-e7fff9ac6432" xsi:nil="true"/>
    <NumericId xmlns="cf237c1f-e9f7-4812-a5e3-e7fff9ac6432" xsi:nil="true"/>
    <ParentAssetId xmlns="cf237c1f-e9f7-4812-a5e3-e7fff9ac6432" xsi:nil="true"/>
    <OriginalSourceMarket xmlns="cf237c1f-e9f7-4812-a5e3-e7fff9ac6432">english</OriginalSourceMarket>
    <ApprovalStatus xmlns="cf237c1f-e9f7-4812-a5e3-e7fff9ac6432">InProgress</ApprovalStatus>
    <TPComponent xmlns="cf237c1f-e9f7-4812-a5e3-e7fff9ac6432" xsi:nil="true"/>
    <EditorialTags xmlns="cf237c1f-e9f7-4812-a5e3-e7fff9ac6432" xsi:nil="true"/>
    <TPExecutable xmlns="cf237c1f-e9f7-4812-a5e3-e7fff9ac6432" xsi:nil="true"/>
    <TPLaunchHelpLink xmlns="cf237c1f-e9f7-4812-a5e3-e7fff9ac6432" xsi:nil="true"/>
    <LocComments xmlns="cf237c1f-e9f7-4812-a5e3-e7fff9ac6432" xsi:nil="true"/>
    <LocRecommendedHandoff xmlns="cf237c1f-e9f7-4812-a5e3-e7fff9ac6432" xsi:nil="true"/>
    <SourceTitle xmlns="cf237c1f-e9f7-4812-a5e3-e7fff9ac6432" xsi:nil="true"/>
    <CSXUpdate xmlns="cf237c1f-e9f7-4812-a5e3-e7fff9ac6432">false</CSXUpdate>
    <IntlLocPriority xmlns="cf237c1f-e9f7-4812-a5e3-e7fff9ac6432" xsi:nil="true"/>
    <UAProjectedTotalWords xmlns="cf237c1f-e9f7-4812-a5e3-e7fff9ac6432" xsi:nil="true"/>
    <AssetType xmlns="cf237c1f-e9f7-4812-a5e3-e7fff9ac6432">TP</AssetType>
    <MachineTranslated xmlns="cf237c1f-e9f7-4812-a5e3-e7fff9ac6432">false</MachineTranslated>
    <OutputCachingOn xmlns="cf237c1f-e9f7-4812-a5e3-e7fff9ac6432">false</OutputCachingOn>
    <TemplateStatus xmlns="cf237c1f-e9f7-4812-a5e3-e7fff9ac6432">Complete</TemplateStatus>
    <IsSearchable xmlns="cf237c1f-e9f7-4812-a5e3-e7fff9ac6432">true</IsSearchable>
    <ContentItem xmlns="cf237c1f-e9f7-4812-a5e3-e7fff9ac6432" xsi:nil="true"/>
    <HandoffToMSDN xmlns="cf237c1f-e9f7-4812-a5e3-e7fff9ac6432" xsi:nil="true"/>
    <ShowIn xmlns="cf237c1f-e9f7-4812-a5e3-e7fff9ac6432">Show everywhere</ShowIn>
    <ThumbnailAssetId xmlns="cf237c1f-e9f7-4812-a5e3-e7fff9ac6432" xsi:nil="true"/>
    <UALocComments xmlns="cf237c1f-e9f7-4812-a5e3-e7fff9ac6432" xsi:nil="true"/>
    <UALocRecommendation xmlns="cf237c1f-e9f7-4812-a5e3-e7fff9ac6432">Localize</UALocRecommendation>
    <LastModifiedDateTime xmlns="cf237c1f-e9f7-4812-a5e3-e7fff9ac6432" xsi:nil="true"/>
    <LegacyData xmlns="cf237c1f-e9f7-4812-a5e3-e7fff9ac6432" xsi:nil="true"/>
    <LocManualTestRequired xmlns="cf237c1f-e9f7-4812-a5e3-e7fff9ac6432">false</LocManualTestRequired>
    <LocMarketGroupTiers2 xmlns="cf237c1f-e9f7-4812-a5e3-e7fff9ac6432" xsi:nil="true"/>
    <ClipArtFilename xmlns="cf237c1f-e9f7-4812-a5e3-e7fff9ac6432" xsi:nil="true"/>
    <TPApplication xmlns="cf237c1f-e9f7-4812-a5e3-e7fff9ac6432" xsi:nil="true"/>
    <CSXHash xmlns="cf237c1f-e9f7-4812-a5e3-e7fff9ac6432" xsi:nil="true"/>
    <DirectSourceMarket xmlns="cf237c1f-e9f7-4812-a5e3-e7fff9ac6432">english</DirectSourceMarket>
    <PrimaryImageGen xmlns="cf237c1f-e9f7-4812-a5e3-e7fff9ac6432">false</PrimaryImageGen>
    <PlannedPubDate xmlns="cf237c1f-e9f7-4812-a5e3-e7fff9ac6432" xsi:nil="true"/>
    <CSXSubmissionMarket xmlns="cf237c1f-e9f7-4812-a5e3-e7fff9ac6432" xsi:nil="true"/>
    <Downloads xmlns="cf237c1f-e9f7-4812-a5e3-e7fff9ac6432">0</Downloads>
    <ArtSampleDocs xmlns="cf237c1f-e9f7-4812-a5e3-e7fff9ac6432" xsi:nil="true"/>
    <TrustLevel xmlns="cf237c1f-e9f7-4812-a5e3-e7fff9ac6432">1 Microsoft Managed Content</TrustLevel>
    <BlockPublish xmlns="cf237c1f-e9f7-4812-a5e3-e7fff9ac6432">false</BlockPublish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BusinessGroup xmlns="cf237c1f-e9f7-4812-a5e3-e7fff9ac6432" xsi:nil="true"/>
    <Providers xmlns="cf237c1f-e9f7-4812-a5e3-e7fff9ac6432" xsi:nil="true"/>
    <TemplateTemplateType xmlns="cf237c1f-e9f7-4812-a5e3-e7fff9ac6432">Excel Spreadsheet Template</TemplateTemplateType>
    <TimesCloned xmlns="cf237c1f-e9f7-4812-a5e3-e7fff9ac6432" xsi:nil="true"/>
    <TPAppVersion xmlns="cf237c1f-e9f7-4812-a5e3-e7fff9ac6432" xsi:nil="true"/>
    <VoteCount xmlns="cf237c1f-e9f7-4812-a5e3-e7fff9ac6432" xsi:nil="true"/>
    <FeatureTagsTaxHTField0 xmlns="cf237c1f-e9f7-4812-a5e3-e7fff9ac6432">
      <Terms xmlns="http://schemas.microsoft.com/office/infopath/2007/PartnerControls"/>
    </FeatureTagsTaxHTField0>
    <Provider xmlns="cf237c1f-e9f7-4812-a5e3-e7fff9ac6432" xsi:nil="true"/>
    <UACurrentWords xmlns="cf237c1f-e9f7-4812-a5e3-e7fff9ac6432" xsi:nil="true"/>
    <AssetId xmlns="cf237c1f-e9f7-4812-a5e3-e7fff9ac6432">TP103427400</AssetId>
    <TPClientViewer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TPInstallLocation xmlns="cf237c1f-e9f7-4812-a5e3-e7fff9ac6432" xsi:nil="true"/>
    <OOCacheId xmlns="cf237c1f-e9f7-4812-a5e3-e7fff9ac6432" xsi:nil="true"/>
    <IsDeleted xmlns="cf237c1f-e9f7-4812-a5e3-e7fff9ac6432">false</IsDeleted>
    <PublishTargets xmlns="cf237c1f-e9f7-4812-a5e3-e7fff9ac6432">OfficeOnlineVNext</PublishTargets>
    <ApprovalLog xmlns="cf237c1f-e9f7-4812-a5e3-e7fff9ac6432" xsi:nil="true"/>
    <BugNumber xmlns="cf237c1f-e9f7-4812-a5e3-e7fff9ac6432" xsi:nil="true"/>
    <CrawlForDependencies xmlns="cf237c1f-e9f7-4812-a5e3-e7fff9ac6432">false</CrawlForDependencies>
    <InternalTagsTaxHTField0 xmlns="cf237c1f-e9f7-4812-a5e3-e7fff9ac6432">
      <Terms xmlns="http://schemas.microsoft.com/office/infopath/2007/PartnerControls"/>
    </InternalTagsTaxHTField0>
    <LastHandOff xmlns="cf237c1f-e9f7-4812-a5e3-e7fff9ac6432" xsi:nil="true"/>
    <Milestone xmlns="cf237c1f-e9f7-4812-a5e3-e7fff9ac6432" xsi:nil="true"/>
    <OriginalRelease xmlns="cf237c1f-e9f7-4812-a5e3-e7fff9ac6432">15</OriginalRelease>
    <RecommendationsModifier xmlns="cf237c1f-e9f7-4812-a5e3-e7fff9ac6432" xsi:nil="true"/>
    <ScenarioTagsTaxHTField0 xmlns="cf237c1f-e9f7-4812-a5e3-e7fff9ac6432">
      <Terms xmlns="http://schemas.microsoft.com/office/infopath/2007/PartnerControls"/>
    </ScenarioTagsTaxHTField0>
    <UANotes xmlns="cf237c1f-e9f7-4812-a5e3-e7fff9ac64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474462-006D-484E-9B7E-63986CDCAAB2}"/>
</file>

<file path=customXml/itemProps2.xml><?xml version="1.0" encoding="utf-8"?>
<ds:datastoreItem xmlns:ds="http://schemas.openxmlformats.org/officeDocument/2006/customXml" ds:itemID="{E7548D5C-F28B-4FB1-8969-1FA2A5CCD8FA}"/>
</file>

<file path=customXml/itemProps3.xml><?xml version="1.0" encoding="utf-8"?>
<ds:datastoreItem xmlns:ds="http://schemas.openxmlformats.org/officeDocument/2006/customXml" ds:itemID="{1EECB0ED-EF75-487F-B66D-6ADD00ECE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3</vt:i4>
      </vt:variant>
    </vt:vector>
  </HeadingPairs>
  <TitlesOfParts>
    <vt:vector size="5" baseType="lpstr">
      <vt:lpstr>Inventar echipament</vt:lpstr>
      <vt:lpstr>Setări</vt:lpstr>
      <vt:lpstr>lstAngajați</vt:lpstr>
      <vt:lpstr>lstElemente</vt:lpstr>
      <vt:lpstr>valHSelecție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2012-08-28T20:32:32Z</dcterms:created>
  <dcterms:modified xsi:type="dcterms:W3CDTF">2012-11-21T02:29:20Z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