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120" windowWidth="15480" windowHeight="11640" tabRatio="690"/>
  </bookViews>
  <sheets>
    <sheet name="Janeiro" sheetId="1" r:id="rId1"/>
    <sheet name="Fevereiro" sheetId="6" r:id="rId2"/>
    <sheet name="Março" sheetId="7" r:id="rId3"/>
    <sheet name="Abril" sheetId="8" r:id="rId4"/>
    <sheet name="Maio" sheetId="9" r:id="rId5"/>
    <sheet name="Junho" sheetId="10" r:id="rId6"/>
    <sheet name="Julho" sheetId="11" r:id="rId7"/>
    <sheet name="Agosto" sheetId="12" r:id="rId8"/>
    <sheet name="Setembro" sheetId="13" r:id="rId9"/>
    <sheet name="Outubro" sheetId="14" r:id="rId10"/>
    <sheet name="Novembro" sheetId="15" r:id="rId11"/>
    <sheet name="Dezembro" sheetId="16" r:id="rId12"/>
  </sheets>
  <definedNames>
    <definedName name="AprSun1">DATE(CalendarYear,4,1)-WEEKDAY(DATE(CalendarYear,4,1))+1</definedName>
    <definedName name="AssignmentDays" localSheetId="3">Abril!$L$4:$L$33</definedName>
    <definedName name="AssignmentDays" localSheetId="7">Agosto!$L$4:$L$33</definedName>
    <definedName name="AssignmentDays" localSheetId="11">Dezembro!$L$4:$L$33</definedName>
    <definedName name="AssignmentDays" localSheetId="1">Fevereiro!$L$4:$L$33</definedName>
    <definedName name="AssignmentDays" localSheetId="6">Julho!$L$4:$L$33</definedName>
    <definedName name="AssignmentDays" localSheetId="5">Junho!$L$4:$L$33</definedName>
    <definedName name="AssignmentDays" localSheetId="4">Maio!$L$4:$L$33</definedName>
    <definedName name="AssignmentDays" localSheetId="2">Março!$L$4:$L$33</definedName>
    <definedName name="AssignmentDays" localSheetId="10">Novembro!$L$4:$L$33</definedName>
    <definedName name="AssignmentDays" localSheetId="9">Outubro!$L$4:$L$33</definedName>
    <definedName name="AssignmentDays" localSheetId="8">Setembro!$L$4:$L$33</definedName>
    <definedName name="AssignmentDays">Janeiro!$L$4:$L$33</definedName>
    <definedName name="AugSun1">DATE(CalendarYear,8,1)-WEEKDAY(DATE(CalendarYear,8,1))+1</definedName>
    <definedName name="CalendarYear">Janeiro!$N$2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Abril!$L$4:$M$8</definedName>
    <definedName name="ImportantDatesTable" localSheetId="7">Agosto!$L$4:$M$8</definedName>
    <definedName name="ImportantDatesTable" localSheetId="11">Dezembro!$L$4:$M$8</definedName>
    <definedName name="ImportantDatesTable" localSheetId="1">Fevereiro!$L$4:$M$8</definedName>
    <definedName name="ImportantDatesTable" localSheetId="6">Julho!$L$4:$M$8</definedName>
    <definedName name="ImportantDatesTable" localSheetId="5">Junho!$L$4:$M$8</definedName>
    <definedName name="ImportantDatesTable" localSheetId="4">Maio!$L$4:$M$8</definedName>
    <definedName name="ImportantDatesTable" localSheetId="2">Março!$L$4:$M$8</definedName>
    <definedName name="ImportantDatesTable" localSheetId="10">Novembro!$L$4:$M$8</definedName>
    <definedName name="ImportantDatesTable" localSheetId="9">Outubro!$L$4:$M$8</definedName>
    <definedName name="ImportantDatesTable" localSheetId="8">Setembro!$L$4:$M$8</definedName>
    <definedName name="ImportantDatesTable">Janeiro!$L$4:$M$8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Abril!$A$1:$M$50</definedName>
    <definedName name="_xlnm.Print_Area" localSheetId="7">Agosto!$A$1:$M$50</definedName>
    <definedName name="_xlnm.Print_Area" localSheetId="11">Dezembro!$A$1:$M$50</definedName>
    <definedName name="_xlnm.Print_Area" localSheetId="1">Fevereiro!$A$1:$M$50</definedName>
    <definedName name="_xlnm.Print_Area" localSheetId="0">Janeiro!$A$1:$M$50</definedName>
    <definedName name="_xlnm.Print_Area" localSheetId="6">Julho!$A$1:$M$50</definedName>
    <definedName name="_xlnm.Print_Area" localSheetId="5">Junho!$A$1:$M$50</definedName>
    <definedName name="_xlnm.Print_Area" localSheetId="4">Maio!$A$1:$M$50</definedName>
    <definedName name="_xlnm.Print_Area" localSheetId="2">Março!$A$1:$M$50</definedName>
    <definedName name="_xlnm.Print_Area" localSheetId="10">Novembro!$A$1:$M$50</definedName>
    <definedName name="_xlnm.Print_Area" localSheetId="9">Outubro!$A$1:$M$50</definedName>
    <definedName name="_xlnm.Print_Area" localSheetId="8">Setembro!$A$1:$M$50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<sst xmlns="http://schemas.openxmlformats.org/spreadsheetml/2006/main" count="554" uniqueCount="35">
  <si>
    <t>S</t>
  </si>
  <si>
    <t>T</t>
  </si>
  <si>
    <t>8:00</t>
  </si>
  <si>
    <t>9:00</t>
  </si>
  <si>
    <t>2:00</t>
  </si>
  <si>
    <t>10:00</t>
  </si>
  <si>
    <t>4:00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</si>
  <si>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</si>
  <si>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</si>
  <si>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</si>
  <si>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</si>
  <si>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</si>
  <si>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</si>
  <si>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</si>
  <si>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</si>
  <si>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</si>
  <si>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</si>
  <si>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</si>
  <si>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</si>
  <si>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SEG</t>
  </si>
  <si>
    <t>TER</t>
  </si>
  <si>
    <t>QUA</t>
  </si>
  <si>
    <t>QUI</t>
  </si>
  <si>
    <t>SEX</t>
  </si>
  <si>
    <t>TAREFAS</t>
  </si>
  <si>
    <t>HORÁRIO SEMANAL</t>
  </si>
  <si>
    <t>Francês: Entrega do primeiro rascunho</t>
  </si>
  <si>
    <t>Matemática: Teste</t>
  </si>
  <si>
    <t>Francês</t>
  </si>
  <si>
    <t>História de Arte</t>
  </si>
  <si>
    <t>Matemática</t>
  </si>
  <si>
    <t>Inglês</t>
  </si>
  <si>
    <t>Programação</t>
  </si>
  <si>
    <t>Q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</si>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</sst>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0" fontId="15" fillId="5" borderId="27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16" xfId="0" applyNumberFormat="1" applyFont="1" applyFill="1" applyBorder="1" applyAlignment="1">
      <alignment horizontal="left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49" fontId="14" fillId="5" borderId="28" xfId="0" applyNumberFormat="1" applyFont="1" applyFill="1" applyBorder="1" applyAlignment="1">
      <alignment horizontal="left" indent="1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Clique no controlo giratório para alterar o ano do calendário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7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74">
        <v>2011</v>
      </c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75"/>
    </row>
    <row r="4" spans="1:14" ht="18" customHeight="1" x14ac:dyDescent="0.2">
      <c r="A4" s="4"/>
      <c r="B4" s="28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71" t="s">
        <v>19</v>
      </c>
      <c r="L4" s="16">
        <v>3</v>
      </c>
      <c r="M4" s="72" t="s">
        <v>26</v>
      </c>
      <c r="N4" s="73"/>
    </row>
    <row r="5" spans="1:14" ht="18" customHeight="1" x14ac:dyDescent="0.2">
      <c r="A5" s="4"/>
      <c r="B5" s="28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>
        <v>18</v>
      </c>
      <c r="M10" s="39" t="s">
        <v>27</v>
      </c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16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IF(DAY(OctSun1)=1,OctSun1-6,OctSun1+1)</f>
        <v>40812</v>
      </c>
      <c r="D4" s="10">
        <f>IF(DAY(OctSun1)=1,OctSun1-5,OctSun1+2)</f>
        <v>40813</v>
      </c>
      <c r="E4" s="10">
        <f>IF(DAY(OctSun1)=1,OctSun1-4,OctSun1+3)</f>
        <v>40814</v>
      </c>
      <c r="F4" s="10">
        <f>IF(DAY(OctSun1)=1,OctSun1-3,OctSun1+4)</f>
        <v>40815</v>
      </c>
      <c r="G4" s="10">
        <f>IF(DAY(OctSun1)=1,OctSun1-2,OctSun1+5)</f>
        <v>40816</v>
      </c>
      <c r="H4" s="10">
        <f>IF(DAY(OctSun1)=1,OctSun1-1,OctSun1+6)</f>
        <v>40817</v>
      </c>
      <c r="I4" s="10">
        <f>IF(DAY(OctSun1)=1,OctSun1,OctSun1+7)</f>
        <v>40818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IF(DAY(OctSun1)=1,OctSun1+1,OctSun1+8)</f>
        <v>40819</v>
      </c>
      <c r="D5" s="10">
        <f>IF(DAY(OctSun1)=1,OctSun1+2,OctSun1+9)</f>
        <v>40820</v>
      </c>
      <c r="E5" s="10">
        <f>IF(DAY(OctSun1)=1,OctSun1+3,OctSun1+10)</f>
        <v>40821</v>
      </c>
      <c r="F5" s="10">
        <f>IF(DAY(OctSun1)=1,OctSun1+4,OctSun1+11)</f>
        <v>40822</v>
      </c>
      <c r="G5" s="10">
        <f>IF(DAY(OctSun1)=1,OctSun1+5,OctSun1+12)</f>
        <v>40823</v>
      </c>
      <c r="H5" s="10">
        <f>IF(DAY(OctSun1)=1,OctSun1+6,OctSun1+13)</f>
        <v>40824</v>
      </c>
      <c r="I5" s="10">
        <f>IF(DAY(OctSun1)=1,OctSun1+7,OctSun1+14)</f>
        <v>40825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IF(DAY(OctSun1)=1,OctSun1+8,OctSun1+15)</f>
        <v>40826</v>
      </c>
      <c r="D6" s="10">
        <f>IF(DAY(OctSun1)=1,OctSun1+9,OctSun1+16)</f>
        <v>40827</v>
      </c>
      <c r="E6" s="10">
        <f>IF(DAY(OctSun1)=1,OctSun1+10,OctSun1+17)</f>
        <v>40828</v>
      </c>
      <c r="F6" s="10">
        <f>IF(DAY(OctSun1)=1,OctSun1+11,OctSun1+18)</f>
        <v>40829</v>
      </c>
      <c r="G6" s="10">
        <f>IF(DAY(OctSun1)=1,OctSun1+12,OctSun1+19)</f>
        <v>40830</v>
      </c>
      <c r="H6" s="10">
        <f>IF(DAY(OctSun1)=1,OctSun1+13,OctSun1+20)</f>
        <v>40831</v>
      </c>
      <c r="I6" s="10">
        <f>IF(DAY(OctSun1)=1,OctSun1+14,OctSun1+21)</f>
        <v>40832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IF(DAY(OctSun1)=1,OctSun1+15,OctSun1+22)</f>
        <v>40833</v>
      </c>
      <c r="D7" s="10">
        <f>IF(DAY(OctSun1)=1,OctSun1+16,OctSun1+23)</f>
        <v>40834</v>
      </c>
      <c r="E7" s="10">
        <f>IF(DAY(OctSun1)=1,OctSun1+17,OctSun1+24)</f>
        <v>40835</v>
      </c>
      <c r="F7" s="10">
        <f>IF(DAY(OctSun1)=1,OctSun1+18,OctSun1+25)</f>
        <v>40836</v>
      </c>
      <c r="G7" s="10">
        <f>IF(DAY(OctSun1)=1,OctSun1+19,OctSun1+26)</f>
        <v>40837</v>
      </c>
      <c r="H7" s="10">
        <f>IF(DAY(OctSun1)=1,OctSun1+20,OctSun1+27)</f>
        <v>40838</v>
      </c>
      <c r="I7" s="10">
        <f>IF(DAY(OctSun1)=1,OctSun1+21,OctSun1+28)</f>
        <v>40839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IF(DAY(OctSun1)=1,OctSun1+22,OctSun1+29)</f>
        <v>40840</v>
      </c>
      <c r="D8" s="10">
        <f>IF(DAY(OctSun1)=1,OctSun1+23,OctSun1+30)</f>
        <v>40841</v>
      </c>
      <c r="E8" s="10">
        <f>IF(DAY(OctSun1)=1,OctSun1+24,OctSun1+31)</f>
        <v>40842</v>
      </c>
      <c r="F8" s="10">
        <f>IF(DAY(OctSun1)=1,OctSun1+25,OctSun1+32)</f>
        <v>40843</v>
      </c>
      <c r="G8" s="10">
        <f>IF(DAY(OctSun1)=1,OctSun1+26,OctSun1+33)</f>
        <v>40844</v>
      </c>
      <c r="H8" s="10">
        <f>IF(DAY(OctSun1)=1,OctSun1+27,OctSun1+34)</f>
        <v>40845</v>
      </c>
      <c r="I8" s="10">
        <f>IF(DAY(OctSun1)=1,OctSun1+28,OctSun1+35)</f>
        <v>40846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IF(DAY(OctSun1)=1,OctSun1+29,OctSun1+36)</f>
        <v>40847</v>
      </c>
      <c r="D9" s="10">
        <f>IF(DAY(OctSun1)=1,OctSun1+30,OctSun1+37)</f>
        <v>40848</v>
      </c>
      <c r="E9" s="10">
        <f>IF(DAY(OctSun1)=1,OctSun1+31,OctSun1+38)</f>
        <v>40849</v>
      </c>
      <c r="F9" s="10">
        <f>IF(DAY(OctSun1)=1,OctSun1+32,OctSun1+39)</f>
        <v>40850</v>
      </c>
      <c r="G9" s="10">
        <f>IF(DAY(OctSun1)=1,OctSun1+33,OctSun1+40)</f>
        <v>40851</v>
      </c>
      <c r="H9" s="10">
        <f>IF(DAY(OctSun1)=1,OctSun1+34,OctSun1+41)</f>
        <v>40852</v>
      </c>
      <c r="I9" s="10">
        <f>IF(DAY(OctSun1)=1,OctSun1+35,OctSun1+42)</f>
        <v>40853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D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17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IF(DAY(NovSun1)=1,NovSun1-6,NovSun1+1)</f>
        <v>40847</v>
      </c>
      <c r="D4" s="10">
        <f>IF(DAY(NovSun1)=1,NovSun1-5,NovSun1+2)</f>
        <v>40848</v>
      </c>
      <c r="E4" s="10">
        <f>IF(DAY(NovSun1)=1,NovSun1-4,NovSun1+3)</f>
        <v>40849</v>
      </c>
      <c r="F4" s="10">
        <f>IF(DAY(NovSun1)=1,NovSun1-3,NovSun1+4)</f>
        <v>40850</v>
      </c>
      <c r="G4" s="10">
        <f>IF(DAY(NovSun1)=1,NovSun1-2,NovSun1+5)</f>
        <v>40851</v>
      </c>
      <c r="H4" s="10">
        <f>IF(DAY(NovSun1)=1,NovSun1-1,NovSun1+6)</f>
        <v>40852</v>
      </c>
      <c r="I4" s="10">
        <f>IF(DAY(NovSun1)=1,NovSun1,NovSun1+7)</f>
        <v>40853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IF(DAY(NovSun1)=1,NovSun1+1,NovSun1+8)</f>
        <v>40854</v>
      </c>
      <c r="D5" s="10">
        <f>IF(DAY(NovSun1)=1,NovSun1+2,NovSun1+9)</f>
        <v>40855</v>
      </c>
      <c r="E5" s="10">
        <f>IF(DAY(NovSun1)=1,NovSun1+3,NovSun1+10)</f>
        <v>40856</v>
      </c>
      <c r="F5" s="10">
        <f>IF(DAY(NovSun1)=1,NovSun1+4,NovSun1+11)</f>
        <v>40857</v>
      </c>
      <c r="G5" s="10">
        <f>IF(DAY(NovSun1)=1,NovSun1+5,NovSun1+12)</f>
        <v>40858</v>
      </c>
      <c r="H5" s="10">
        <f>IF(DAY(NovSun1)=1,NovSun1+6,NovSun1+13)</f>
        <v>40859</v>
      </c>
      <c r="I5" s="10">
        <f>IF(DAY(NovSun1)=1,NovSun1+7,NovSun1+14)</f>
        <v>40860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IF(DAY(NovSun1)=1,NovSun1+8,NovSun1+15)</f>
        <v>40861</v>
      </c>
      <c r="D6" s="10">
        <f>IF(DAY(NovSun1)=1,NovSun1+9,NovSun1+16)</f>
        <v>40862</v>
      </c>
      <c r="E6" s="10">
        <f>IF(DAY(NovSun1)=1,NovSun1+10,NovSun1+17)</f>
        <v>40863</v>
      </c>
      <c r="F6" s="10">
        <f>IF(DAY(NovSun1)=1,NovSun1+11,NovSun1+18)</f>
        <v>40864</v>
      </c>
      <c r="G6" s="10">
        <f>IF(DAY(NovSun1)=1,NovSun1+12,NovSun1+19)</f>
        <v>40865</v>
      </c>
      <c r="H6" s="10">
        <f>IF(DAY(NovSun1)=1,NovSun1+13,NovSun1+20)</f>
        <v>40866</v>
      </c>
      <c r="I6" s="10">
        <f>IF(DAY(NovSun1)=1,NovSun1+14,NovSun1+21)</f>
        <v>40867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IF(DAY(NovSun1)=1,NovSun1+15,NovSun1+22)</f>
        <v>40868</v>
      </c>
      <c r="D7" s="10">
        <f>IF(DAY(NovSun1)=1,NovSun1+16,NovSun1+23)</f>
        <v>40869</v>
      </c>
      <c r="E7" s="10">
        <f>IF(DAY(NovSun1)=1,NovSun1+17,NovSun1+24)</f>
        <v>40870</v>
      </c>
      <c r="F7" s="10">
        <f>IF(DAY(NovSun1)=1,NovSun1+18,NovSun1+25)</f>
        <v>40871</v>
      </c>
      <c r="G7" s="10">
        <f>IF(DAY(NovSun1)=1,NovSun1+19,NovSun1+26)</f>
        <v>40872</v>
      </c>
      <c r="H7" s="10">
        <f>IF(DAY(NovSun1)=1,NovSun1+20,NovSun1+27)</f>
        <v>40873</v>
      </c>
      <c r="I7" s="10">
        <f>IF(DAY(NovSun1)=1,NovSun1+21,NovSun1+28)</f>
        <v>40874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IF(DAY(NovSun1)=1,NovSun1+22,NovSun1+29)</f>
        <v>40875</v>
      </c>
      <c r="D8" s="10">
        <f>IF(DAY(NovSun1)=1,NovSun1+23,NovSun1+30)</f>
        <v>40876</v>
      </c>
      <c r="E8" s="10">
        <f>IF(DAY(NovSun1)=1,NovSun1+24,NovSun1+31)</f>
        <v>40877</v>
      </c>
      <c r="F8" s="10">
        <f>IF(DAY(NovSun1)=1,NovSun1+25,NovSun1+32)</f>
        <v>40878</v>
      </c>
      <c r="G8" s="10">
        <f>IF(DAY(NovSun1)=1,NovSun1+26,NovSun1+33)</f>
        <v>40879</v>
      </c>
      <c r="H8" s="10">
        <f>IF(DAY(NovSun1)=1,NovSun1+27,NovSun1+34)</f>
        <v>40880</v>
      </c>
      <c r="I8" s="10">
        <f>IF(DAY(NovSun1)=1,NovSun1+28,NovSun1+35)</f>
        <v>40881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IF(DAY(NovSun1)=1,NovSun1+29,NovSun1+36)</f>
        <v>40882</v>
      </c>
      <c r="D9" s="10">
        <f>IF(DAY(NovSun1)=1,NovSun1+30,NovSun1+37)</f>
        <v>40883</v>
      </c>
      <c r="E9" s="10">
        <f>IF(DAY(NovSun1)=1,NovSun1+31,NovSun1+38)</f>
        <v>40884</v>
      </c>
      <c r="F9" s="10">
        <f>IF(DAY(NovSun1)=1,NovSun1+32,NovSun1+39)</f>
        <v>40885</v>
      </c>
      <c r="G9" s="10">
        <f>IF(DAY(NovSun1)=1,NovSun1+33,NovSun1+40)</f>
        <v>40886</v>
      </c>
      <c r="H9" s="10">
        <f>IF(DAY(NovSun1)=1,NovSun1+34,NovSun1+41)</f>
        <v>40887</v>
      </c>
      <c r="I9" s="10">
        <f>IF(DAY(NovSun1)=1,NovSun1+35,NovSun1+42)</f>
        <v>40888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18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IF(DAY(DecSun1)=1,DecSun1-6,DecSun1+1)</f>
        <v>40875</v>
      </c>
      <c r="D4" s="10">
        <f>IF(DAY(DecSun1)=1,DecSun1-5,DecSun1+2)</f>
        <v>40876</v>
      </c>
      <c r="E4" s="10">
        <f>IF(DAY(DecSun1)=1,DecSun1-4,DecSun1+3)</f>
        <v>40877</v>
      </c>
      <c r="F4" s="10">
        <f>IF(DAY(DecSun1)=1,DecSun1-3,DecSun1+4)</f>
        <v>40878</v>
      </c>
      <c r="G4" s="10">
        <f>IF(DAY(DecSun1)=1,DecSun1-2,DecSun1+5)</f>
        <v>40879</v>
      </c>
      <c r="H4" s="10">
        <f>IF(DAY(DecSun1)=1,DecSun1-1,DecSun1+6)</f>
        <v>40880</v>
      </c>
      <c r="I4" s="10">
        <f>IF(DAY(DecSun1)=1,DecSun1,DecSun1+7)</f>
        <v>40881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IF(DAY(DecSun1)=1,DecSun1+1,DecSun1+8)</f>
        <v>40882</v>
      </c>
      <c r="D5" s="10">
        <f>IF(DAY(DecSun1)=1,DecSun1+2,DecSun1+9)</f>
        <v>40883</v>
      </c>
      <c r="E5" s="10">
        <f>IF(DAY(DecSun1)=1,DecSun1+3,DecSun1+10)</f>
        <v>40884</v>
      </c>
      <c r="F5" s="10">
        <f>IF(DAY(DecSun1)=1,DecSun1+4,DecSun1+11)</f>
        <v>40885</v>
      </c>
      <c r="G5" s="10">
        <f>IF(DAY(DecSun1)=1,DecSun1+5,DecSun1+12)</f>
        <v>40886</v>
      </c>
      <c r="H5" s="10">
        <f>IF(DAY(DecSun1)=1,DecSun1+6,DecSun1+13)</f>
        <v>40887</v>
      </c>
      <c r="I5" s="10">
        <f>IF(DAY(DecSun1)=1,DecSun1+7,DecSun1+14)</f>
        <v>40888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IF(DAY(DecSun1)=1,DecSun1+8,DecSun1+15)</f>
        <v>40889</v>
      </c>
      <c r="D6" s="10">
        <f>IF(DAY(DecSun1)=1,DecSun1+9,DecSun1+16)</f>
        <v>40890</v>
      </c>
      <c r="E6" s="10">
        <f>IF(DAY(DecSun1)=1,DecSun1+10,DecSun1+17)</f>
        <v>40891</v>
      </c>
      <c r="F6" s="10">
        <f>IF(DAY(DecSun1)=1,DecSun1+11,DecSun1+18)</f>
        <v>40892</v>
      </c>
      <c r="G6" s="10">
        <f>IF(DAY(DecSun1)=1,DecSun1+12,DecSun1+19)</f>
        <v>40893</v>
      </c>
      <c r="H6" s="10">
        <f>IF(DAY(DecSun1)=1,DecSun1+13,DecSun1+20)</f>
        <v>40894</v>
      </c>
      <c r="I6" s="10">
        <f>IF(DAY(DecSun1)=1,DecSun1+14,DecSun1+21)</f>
        <v>40895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IF(DAY(DecSun1)=1,DecSun1+15,DecSun1+22)</f>
        <v>40896</v>
      </c>
      <c r="D7" s="10">
        <f>IF(DAY(DecSun1)=1,DecSun1+16,DecSun1+23)</f>
        <v>40897</v>
      </c>
      <c r="E7" s="10">
        <f>IF(DAY(DecSun1)=1,DecSun1+17,DecSun1+24)</f>
        <v>40898</v>
      </c>
      <c r="F7" s="10">
        <f>IF(DAY(DecSun1)=1,DecSun1+18,DecSun1+25)</f>
        <v>40899</v>
      </c>
      <c r="G7" s="10">
        <f>IF(DAY(DecSun1)=1,DecSun1+19,DecSun1+26)</f>
        <v>40900</v>
      </c>
      <c r="H7" s="10">
        <f>IF(DAY(DecSun1)=1,DecSun1+20,DecSun1+27)</f>
        <v>40901</v>
      </c>
      <c r="I7" s="10">
        <f>IF(DAY(DecSun1)=1,DecSun1+21,DecSun1+28)</f>
        <v>40902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IF(DAY(DecSun1)=1,DecSun1+22,DecSun1+29)</f>
        <v>40903</v>
      </c>
      <c r="D8" s="10">
        <f>IF(DAY(DecSun1)=1,DecSun1+23,DecSun1+30)</f>
        <v>40904</v>
      </c>
      <c r="E8" s="10">
        <f>IF(DAY(DecSun1)=1,DecSun1+24,DecSun1+31)</f>
        <v>40905</v>
      </c>
      <c r="F8" s="10">
        <f>IF(DAY(DecSun1)=1,DecSun1+25,DecSun1+32)</f>
        <v>40906</v>
      </c>
      <c r="G8" s="10">
        <f>IF(DAY(DecSun1)=1,DecSun1+26,DecSun1+33)</f>
        <v>40907</v>
      </c>
      <c r="H8" s="10">
        <f>IF(DAY(DecSun1)=1,DecSun1+27,DecSun1+34)</f>
        <v>40908</v>
      </c>
      <c r="I8" s="10">
        <f>IF(DAY(DecSun1)=1,DecSun1+28,DecSun1+35)</f>
        <v>40909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IF(DAY(DecSun1)=1,DecSun1+29,DecSun1+36)</f>
        <v>40910</v>
      </c>
      <c r="D9" s="10">
        <f>IF(DAY(DecSun1)=1,DecSun1+30,DecSun1+37)</f>
        <v>40911</v>
      </c>
      <c r="E9" s="10">
        <f>IF(DAY(DecSun1)=1,DecSun1+31,DecSun1+38)</f>
        <v>40912</v>
      </c>
      <c r="F9" s="10">
        <f>IF(DAY(DecSun1)=1,DecSun1+32,DecSun1+39)</f>
        <v>40913</v>
      </c>
      <c r="G9" s="10">
        <f>IF(DAY(DecSun1)=1,DecSun1+33,DecSun1+40)</f>
        <v>40914</v>
      </c>
      <c r="H9" s="10">
        <f>IF(DAY(DecSun1)=1,DecSun1+34,DecSun1+41)</f>
        <v>40915</v>
      </c>
      <c r="I9" s="10">
        <f>IF(DAY(DecSun1)=1,DecSun1+35,DecSun1+42)</f>
        <v>40916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8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IF(DAY(FebSun1)=1,FebSun1-6,FebSun1+1)</f>
        <v>40574</v>
      </c>
      <c r="D4" s="10">
        <f>IF(DAY(FebSun1)=1,FebSun1-5,FebSun1+2)</f>
        <v>40575</v>
      </c>
      <c r="E4" s="10">
        <f>IF(DAY(FebSun1)=1,FebSun1-4,FebSun1+3)</f>
        <v>40576</v>
      </c>
      <c r="F4" s="10">
        <f>IF(DAY(FebSun1)=1,FebSun1-3,FebSun1+4)</f>
        <v>40577</v>
      </c>
      <c r="G4" s="10">
        <f>IF(DAY(FebSun1)=1,FebSun1-2,FebSun1+5)</f>
        <v>40578</v>
      </c>
      <c r="H4" s="10">
        <f>IF(DAY(FebSun1)=1,FebSun1-1,FebSun1+6)</f>
        <v>40579</v>
      </c>
      <c r="I4" s="10">
        <f>IF(DAY(FebSun1)=1,FebSun1,FebSun1+7)</f>
        <v>40580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IF(DAY(FebSun1)=1,FebSun1+1,FebSun1+8)</f>
        <v>40581</v>
      </c>
      <c r="D5" s="10">
        <f>IF(DAY(FebSun1)=1,FebSun1+2,FebSun1+9)</f>
        <v>40582</v>
      </c>
      <c r="E5" s="10">
        <f>IF(DAY(FebSun1)=1,FebSun1+3,FebSun1+10)</f>
        <v>40583</v>
      </c>
      <c r="F5" s="10">
        <f>IF(DAY(FebSun1)=1,FebSun1+4,FebSun1+11)</f>
        <v>40584</v>
      </c>
      <c r="G5" s="10">
        <f>IF(DAY(FebSun1)=1,FebSun1+5,FebSun1+12)</f>
        <v>40585</v>
      </c>
      <c r="H5" s="10">
        <f>IF(DAY(FebSun1)=1,FebSun1+6,FebSun1+13)</f>
        <v>40586</v>
      </c>
      <c r="I5" s="10">
        <f>IF(DAY(FebSun1)=1,FebSun1+7,FebSun1+14)</f>
        <v>40587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IF(DAY(FebSun1)=1,FebSun1+8,FebSun1+15)</f>
        <v>40588</v>
      </c>
      <c r="D6" s="10">
        <f>IF(DAY(FebSun1)=1,FebSun1+9,FebSun1+16)</f>
        <v>40589</v>
      </c>
      <c r="E6" s="10">
        <f>IF(DAY(FebSun1)=1,FebSun1+10,FebSun1+17)</f>
        <v>40590</v>
      </c>
      <c r="F6" s="10">
        <f>IF(DAY(FebSun1)=1,FebSun1+11,FebSun1+18)</f>
        <v>40591</v>
      </c>
      <c r="G6" s="10">
        <f>IF(DAY(FebSun1)=1,FebSun1+12,FebSun1+19)</f>
        <v>40592</v>
      </c>
      <c r="H6" s="10">
        <f>IF(DAY(FebSun1)=1,FebSun1+13,FebSun1+20)</f>
        <v>40593</v>
      </c>
      <c r="I6" s="10">
        <f>IF(DAY(FebSun1)=1,FebSun1+14,FebSun1+21)</f>
        <v>40594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IF(DAY(FebSun1)=1,FebSun1+15,FebSun1+22)</f>
        <v>40595</v>
      </c>
      <c r="D7" s="10">
        <f>IF(DAY(FebSun1)=1,FebSun1+16,FebSun1+23)</f>
        <v>40596</v>
      </c>
      <c r="E7" s="10">
        <f>IF(DAY(FebSun1)=1,FebSun1+17,FebSun1+24)</f>
        <v>40597</v>
      </c>
      <c r="F7" s="10">
        <f>IF(DAY(FebSun1)=1,FebSun1+18,FebSun1+25)</f>
        <v>40598</v>
      </c>
      <c r="G7" s="10">
        <f>IF(DAY(FebSun1)=1,FebSun1+19,FebSun1+26)</f>
        <v>40599</v>
      </c>
      <c r="H7" s="10">
        <f>IF(DAY(FebSun1)=1,FebSun1+20,FebSun1+27)</f>
        <v>40600</v>
      </c>
      <c r="I7" s="10">
        <f>IF(DAY(FebSun1)=1,FebSun1+21,FebSun1+28)</f>
        <v>40601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IF(DAY(FebSun1)=1,FebSun1+22,FebSun1+29)</f>
        <v>40602</v>
      </c>
      <c r="D8" s="10">
        <f>IF(DAY(FebSun1)=1,FebSun1+23,FebSun1+30)</f>
        <v>40603</v>
      </c>
      <c r="E8" s="10">
        <f>IF(DAY(FebSun1)=1,FebSun1+24,FebSun1+31)</f>
        <v>40604</v>
      </c>
      <c r="F8" s="10">
        <f>IF(DAY(FebSun1)=1,FebSun1+25,FebSun1+32)</f>
        <v>40605</v>
      </c>
      <c r="G8" s="10">
        <f>IF(DAY(FebSun1)=1,FebSun1+26,FebSun1+33)</f>
        <v>40606</v>
      </c>
      <c r="H8" s="10">
        <f>IF(DAY(FebSun1)=1,FebSun1+27,FebSun1+34)</f>
        <v>40607</v>
      </c>
      <c r="I8" s="10">
        <f>IF(DAY(FebSun1)=1,FebSun1+28,FebSun1+35)</f>
        <v>40608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IF(DAY(FebSun1)=1,FebSun1+29,FebSun1+36)</f>
        <v>40609</v>
      </c>
      <c r="D9" s="10">
        <f>IF(DAY(FebSun1)=1,FebSun1+30,FebSun1+37)</f>
        <v>40610</v>
      </c>
      <c r="E9" s="10">
        <f>IF(DAY(FebSun1)=1,FebSun1+31,FebSun1+38)</f>
        <v>40611</v>
      </c>
      <c r="F9" s="10">
        <f>IF(DAY(FebSun1)=1,FebSun1+32,FebSun1+39)</f>
        <v>40612</v>
      </c>
      <c r="G9" s="10">
        <f>IF(DAY(FebSun1)=1,FebSun1+33,FebSun1+40)</f>
        <v>40613</v>
      </c>
      <c r="H9" s="10">
        <f>IF(DAY(FebSun1)=1,FebSun1+34,FebSun1+41)</f>
        <v>40614</v>
      </c>
      <c r="I9" s="10">
        <f>IF(DAY(FebSun1)=1,FebSun1+35,FebSun1+42)</f>
        <v>40615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9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IF(DAY(MarSun1)=1,MarSun1-6,MarSun1+1)</f>
        <v>40602</v>
      </c>
      <c r="D4" s="10">
        <f>IF(DAY(MarSun1)=1,MarSun1-5,MarSun1+2)</f>
        <v>40603</v>
      </c>
      <c r="E4" s="10">
        <f>IF(DAY(MarSun1)=1,MarSun1-4,MarSun1+3)</f>
        <v>40604</v>
      </c>
      <c r="F4" s="10">
        <f>IF(DAY(MarSun1)=1,MarSun1-3,MarSun1+4)</f>
        <v>40605</v>
      </c>
      <c r="G4" s="10">
        <f>IF(DAY(MarSun1)=1,MarSun1-2,MarSun1+5)</f>
        <v>40606</v>
      </c>
      <c r="H4" s="10">
        <f>IF(DAY(MarSun1)=1,MarSun1-1,MarSun1+6)</f>
        <v>40607</v>
      </c>
      <c r="I4" s="10">
        <f>IF(DAY(MarSun1)=1,MarSun1,MarSun1+7)</f>
        <v>40608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IF(DAY(MarSun1)=1,MarSun1+1,MarSun1+8)</f>
        <v>40609</v>
      </c>
      <c r="D5" s="10">
        <f>IF(DAY(MarSun1)=1,MarSun1+2,MarSun1+9)</f>
        <v>40610</v>
      </c>
      <c r="E5" s="10">
        <f>IF(DAY(MarSun1)=1,MarSun1+3,MarSun1+10)</f>
        <v>40611</v>
      </c>
      <c r="F5" s="10">
        <f>IF(DAY(MarSun1)=1,MarSun1+4,MarSun1+11)</f>
        <v>40612</v>
      </c>
      <c r="G5" s="10">
        <f>IF(DAY(MarSun1)=1,MarSun1+5,MarSun1+12)</f>
        <v>40613</v>
      </c>
      <c r="H5" s="10">
        <f>IF(DAY(MarSun1)=1,MarSun1+6,MarSun1+13)</f>
        <v>40614</v>
      </c>
      <c r="I5" s="10">
        <f>IF(DAY(MarSun1)=1,MarSun1+7,MarSun1+14)</f>
        <v>40615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IF(DAY(MarSun1)=1,MarSun1+8,MarSun1+15)</f>
        <v>40616</v>
      </c>
      <c r="D6" s="10">
        <f>IF(DAY(MarSun1)=1,MarSun1+9,MarSun1+16)</f>
        <v>40617</v>
      </c>
      <c r="E6" s="10">
        <f>IF(DAY(MarSun1)=1,MarSun1+10,MarSun1+17)</f>
        <v>40618</v>
      </c>
      <c r="F6" s="10">
        <f>IF(DAY(MarSun1)=1,MarSun1+11,MarSun1+18)</f>
        <v>40619</v>
      </c>
      <c r="G6" s="10">
        <f>IF(DAY(MarSun1)=1,MarSun1+12,MarSun1+19)</f>
        <v>40620</v>
      </c>
      <c r="H6" s="10">
        <f>IF(DAY(MarSun1)=1,MarSun1+13,MarSun1+20)</f>
        <v>40621</v>
      </c>
      <c r="I6" s="10">
        <f>IF(DAY(MarSun1)=1,MarSun1+14,MarSun1+21)</f>
        <v>40622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IF(DAY(MarSun1)=1,MarSun1+15,MarSun1+22)</f>
        <v>40623</v>
      </c>
      <c r="D7" s="10">
        <f>IF(DAY(MarSun1)=1,MarSun1+16,MarSun1+23)</f>
        <v>40624</v>
      </c>
      <c r="E7" s="10">
        <f>IF(DAY(MarSun1)=1,MarSun1+17,MarSun1+24)</f>
        <v>40625</v>
      </c>
      <c r="F7" s="10">
        <f>IF(DAY(MarSun1)=1,MarSun1+18,MarSun1+25)</f>
        <v>40626</v>
      </c>
      <c r="G7" s="10">
        <f>IF(DAY(MarSun1)=1,MarSun1+19,MarSun1+26)</f>
        <v>40627</v>
      </c>
      <c r="H7" s="10">
        <f>IF(DAY(MarSun1)=1,MarSun1+20,MarSun1+27)</f>
        <v>40628</v>
      </c>
      <c r="I7" s="10">
        <f>IF(DAY(MarSun1)=1,MarSun1+21,MarSun1+28)</f>
        <v>40629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IF(DAY(MarSun1)=1,MarSun1+22,MarSun1+29)</f>
        <v>40630</v>
      </c>
      <c r="D8" s="10">
        <f>IF(DAY(MarSun1)=1,MarSun1+23,MarSun1+30)</f>
        <v>40631</v>
      </c>
      <c r="E8" s="10">
        <f>IF(DAY(MarSun1)=1,MarSun1+24,MarSun1+31)</f>
        <v>40632</v>
      </c>
      <c r="F8" s="10">
        <f>IF(DAY(MarSun1)=1,MarSun1+25,MarSun1+32)</f>
        <v>40633</v>
      </c>
      <c r="G8" s="10">
        <f>IF(DAY(MarSun1)=1,MarSun1+26,MarSun1+33)</f>
        <v>40634</v>
      </c>
      <c r="H8" s="10">
        <f>IF(DAY(MarSun1)=1,MarSun1+27,MarSun1+34)</f>
        <v>40635</v>
      </c>
      <c r="I8" s="10">
        <f>IF(DAY(MarSun1)=1,MarSun1+28,MarSun1+35)</f>
        <v>40636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IF(DAY(MarSun1)=1,MarSun1+29,MarSun1+36)</f>
        <v>40637</v>
      </c>
      <c r="D9" s="10">
        <f>IF(DAY(MarSun1)=1,MarSun1+30,MarSun1+37)</f>
        <v>40638</v>
      </c>
      <c r="E9" s="10">
        <f>IF(DAY(MarSun1)=1,MarSun1+31,MarSun1+38)</f>
        <v>40639</v>
      </c>
      <c r="F9" s="10">
        <f>IF(DAY(MarSun1)=1,MarSun1+32,MarSun1+39)</f>
        <v>40640</v>
      </c>
      <c r="G9" s="10">
        <f>IF(DAY(MarSun1)=1,MarSun1+33,MarSun1+40)</f>
        <v>40641</v>
      </c>
      <c r="H9" s="10">
        <f>IF(DAY(MarSun1)=1,MarSun1+34,MarSun1+41)</f>
        <v>40642</v>
      </c>
      <c r="I9" s="10">
        <f>IF(DAY(MarSun1)=1,MarSun1+35,MarSun1+42)</f>
        <v>40643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10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IF(DAY(AprSun1)=1,AprSun1-6,AprSun1+1)</f>
        <v>40630</v>
      </c>
      <c r="D4" s="10">
        <f>IF(DAY(AprSun1)=1,AprSun1-5,AprSun1+2)</f>
        <v>40631</v>
      </c>
      <c r="E4" s="10">
        <f>IF(DAY(AprSun1)=1,AprSun1-4,AprSun1+3)</f>
        <v>40632</v>
      </c>
      <c r="F4" s="10">
        <f>IF(DAY(AprSun1)=1,AprSun1-3,AprSun1+4)</f>
        <v>40633</v>
      </c>
      <c r="G4" s="10">
        <f>IF(DAY(AprSun1)=1,AprSun1-2,AprSun1+5)</f>
        <v>40634</v>
      </c>
      <c r="H4" s="10">
        <f>IF(DAY(AprSun1)=1,AprSun1-1,AprSun1+6)</f>
        <v>40635</v>
      </c>
      <c r="I4" s="10">
        <f>IF(DAY(AprSun1)=1,AprSun1,AprSun1+7)</f>
        <v>40636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IF(DAY(AprSun1)=1,AprSun1+1,AprSun1+8)</f>
        <v>40637</v>
      </c>
      <c r="D5" s="10">
        <f>IF(DAY(AprSun1)=1,AprSun1+2,AprSun1+9)</f>
        <v>40638</v>
      </c>
      <c r="E5" s="10">
        <f>IF(DAY(AprSun1)=1,AprSun1+3,AprSun1+10)</f>
        <v>40639</v>
      </c>
      <c r="F5" s="10">
        <f>IF(DAY(AprSun1)=1,AprSun1+4,AprSun1+11)</f>
        <v>40640</v>
      </c>
      <c r="G5" s="10">
        <f>IF(DAY(AprSun1)=1,AprSun1+5,AprSun1+12)</f>
        <v>40641</v>
      </c>
      <c r="H5" s="10">
        <f>IF(DAY(AprSun1)=1,AprSun1+6,AprSun1+13)</f>
        <v>40642</v>
      </c>
      <c r="I5" s="10">
        <f>IF(DAY(AprSun1)=1,AprSun1+7,AprSun1+14)</f>
        <v>40643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IF(DAY(AprSun1)=1,AprSun1+8,AprSun1+15)</f>
        <v>40644</v>
      </c>
      <c r="D6" s="10">
        <f>IF(DAY(AprSun1)=1,AprSun1+9,AprSun1+16)</f>
        <v>40645</v>
      </c>
      <c r="E6" s="10">
        <f>IF(DAY(AprSun1)=1,AprSun1+10,AprSun1+17)</f>
        <v>40646</v>
      </c>
      <c r="F6" s="10">
        <f>IF(DAY(AprSun1)=1,AprSun1+11,AprSun1+18)</f>
        <v>40647</v>
      </c>
      <c r="G6" s="10">
        <f>IF(DAY(AprSun1)=1,AprSun1+12,AprSun1+19)</f>
        <v>40648</v>
      </c>
      <c r="H6" s="10">
        <f>IF(DAY(AprSun1)=1,AprSun1+13,AprSun1+20)</f>
        <v>40649</v>
      </c>
      <c r="I6" s="10">
        <f>IF(DAY(AprSun1)=1,AprSun1+14,AprSun1+21)</f>
        <v>40650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IF(DAY(AprSun1)=1,AprSun1+15,AprSun1+22)</f>
        <v>40651</v>
      </c>
      <c r="D7" s="10">
        <f>IF(DAY(AprSun1)=1,AprSun1+16,AprSun1+23)</f>
        <v>40652</v>
      </c>
      <c r="E7" s="10">
        <f>IF(DAY(AprSun1)=1,AprSun1+17,AprSun1+24)</f>
        <v>40653</v>
      </c>
      <c r="F7" s="10">
        <f>IF(DAY(AprSun1)=1,AprSun1+18,AprSun1+25)</f>
        <v>40654</v>
      </c>
      <c r="G7" s="10">
        <f>IF(DAY(AprSun1)=1,AprSun1+19,AprSun1+26)</f>
        <v>40655</v>
      </c>
      <c r="H7" s="10">
        <f>IF(DAY(AprSun1)=1,AprSun1+20,AprSun1+27)</f>
        <v>40656</v>
      </c>
      <c r="I7" s="10">
        <f>IF(DAY(AprSun1)=1,AprSun1+21,AprSun1+28)</f>
        <v>40657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IF(DAY(AprSun1)=1,AprSun1+22,AprSun1+29)</f>
        <v>40658</v>
      </c>
      <c r="D8" s="10">
        <f>IF(DAY(AprSun1)=1,AprSun1+23,AprSun1+30)</f>
        <v>40659</v>
      </c>
      <c r="E8" s="10">
        <f>IF(DAY(AprSun1)=1,AprSun1+24,AprSun1+31)</f>
        <v>40660</v>
      </c>
      <c r="F8" s="10">
        <f>IF(DAY(AprSun1)=1,AprSun1+25,AprSun1+32)</f>
        <v>40661</v>
      </c>
      <c r="G8" s="10">
        <f>IF(DAY(AprSun1)=1,AprSun1+26,AprSun1+33)</f>
        <v>40662</v>
      </c>
      <c r="H8" s="10">
        <f>IF(DAY(AprSun1)=1,AprSun1+27,AprSun1+34)</f>
        <v>40663</v>
      </c>
      <c r="I8" s="10">
        <f>IF(DAY(AprSun1)=1,AprSun1+28,AprSun1+35)</f>
        <v>40664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IF(DAY(AprSun1)=1,AprSun1+29,AprSun1+36)</f>
        <v>40665</v>
      </c>
      <c r="D9" s="10">
        <f>IF(DAY(AprSun1)=1,AprSun1+30,AprSun1+37)</f>
        <v>40666</v>
      </c>
      <c r="E9" s="10">
        <f>IF(DAY(AprSun1)=1,AprSun1+31,AprSun1+38)</f>
        <v>40667</v>
      </c>
      <c r="F9" s="10">
        <f>IF(DAY(AprSun1)=1,AprSun1+32,AprSun1+39)</f>
        <v>40668</v>
      </c>
      <c r="G9" s="10">
        <f>IF(DAY(AprSun1)=1,AprSun1+33,AprSun1+40)</f>
        <v>40669</v>
      </c>
      <c r="H9" s="10">
        <f>IF(DAY(AprSun1)=1,AprSun1+34,AprSun1+41)</f>
        <v>40670</v>
      </c>
      <c r="I9" s="10">
        <f>IF(DAY(AprSun1)=1,AprSun1+35,AprSun1+42)</f>
        <v>40671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11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IF(DAY(MaySun1)=1,MaySun1-6,MaySun1+1)</f>
        <v>40658</v>
      </c>
      <c r="D4" s="10">
        <f>IF(DAY(MaySun1)=1,MaySun1-5,MaySun1+2)</f>
        <v>40659</v>
      </c>
      <c r="E4" s="10">
        <f>IF(DAY(MaySun1)=1,MaySun1-4,MaySun1+3)</f>
        <v>40660</v>
      </c>
      <c r="F4" s="10">
        <f>IF(DAY(MaySun1)=1,MaySun1-3,MaySun1+4)</f>
        <v>40661</v>
      </c>
      <c r="G4" s="10">
        <f>IF(DAY(MaySun1)=1,MaySun1-2,MaySun1+5)</f>
        <v>40662</v>
      </c>
      <c r="H4" s="10">
        <f>IF(DAY(MaySun1)=1,MaySun1-1,MaySun1+6)</f>
        <v>40663</v>
      </c>
      <c r="I4" s="10">
        <f>IF(DAY(MaySun1)=1,MaySun1,MaySun1+7)</f>
        <v>40664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IF(DAY(MaySun1)=1,MaySun1+1,MaySun1+8)</f>
        <v>40665</v>
      </c>
      <c r="D5" s="10">
        <f>IF(DAY(MaySun1)=1,MaySun1+2,MaySun1+9)</f>
        <v>40666</v>
      </c>
      <c r="E5" s="10">
        <f>IF(DAY(MaySun1)=1,MaySun1+3,MaySun1+10)</f>
        <v>40667</v>
      </c>
      <c r="F5" s="10">
        <f>IF(DAY(MaySun1)=1,MaySun1+4,MaySun1+11)</f>
        <v>40668</v>
      </c>
      <c r="G5" s="10">
        <f>IF(DAY(MaySun1)=1,MaySun1+5,MaySun1+12)</f>
        <v>40669</v>
      </c>
      <c r="H5" s="10">
        <f>IF(DAY(MaySun1)=1,MaySun1+6,MaySun1+13)</f>
        <v>40670</v>
      </c>
      <c r="I5" s="10">
        <f>IF(DAY(MaySun1)=1,MaySun1+7,MaySun1+14)</f>
        <v>40671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IF(DAY(MaySun1)=1,MaySun1+8,MaySun1+15)</f>
        <v>40672</v>
      </c>
      <c r="D6" s="10">
        <f>IF(DAY(MaySun1)=1,MaySun1+9,MaySun1+16)</f>
        <v>40673</v>
      </c>
      <c r="E6" s="10">
        <f>IF(DAY(MaySun1)=1,MaySun1+10,MaySun1+17)</f>
        <v>40674</v>
      </c>
      <c r="F6" s="10">
        <f>IF(DAY(MaySun1)=1,MaySun1+11,MaySun1+18)</f>
        <v>40675</v>
      </c>
      <c r="G6" s="10">
        <f>IF(DAY(MaySun1)=1,MaySun1+12,MaySun1+19)</f>
        <v>40676</v>
      </c>
      <c r="H6" s="10">
        <f>IF(DAY(MaySun1)=1,MaySun1+13,MaySun1+20)</f>
        <v>40677</v>
      </c>
      <c r="I6" s="10">
        <f>IF(DAY(MaySun1)=1,MaySun1+14,MaySun1+21)</f>
        <v>40678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IF(DAY(MaySun1)=1,MaySun1+15,MaySun1+22)</f>
        <v>40679</v>
      </c>
      <c r="D7" s="10">
        <f>IF(DAY(MaySun1)=1,MaySun1+16,MaySun1+23)</f>
        <v>40680</v>
      </c>
      <c r="E7" s="10">
        <f>IF(DAY(MaySun1)=1,MaySun1+17,MaySun1+24)</f>
        <v>40681</v>
      </c>
      <c r="F7" s="10">
        <f>IF(DAY(MaySun1)=1,MaySun1+18,MaySun1+25)</f>
        <v>40682</v>
      </c>
      <c r="G7" s="10">
        <f>IF(DAY(MaySun1)=1,MaySun1+19,MaySun1+26)</f>
        <v>40683</v>
      </c>
      <c r="H7" s="10">
        <f>IF(DAY(MaySun1)=1,MaySun1+20,MaySun1+27)</f>
        <v>40684</v>
      </c>
      <c r="I7" s="10">
        <f>IF(DAY(MaySun1)=1,MaySun1+21,MaySun1+28)</f>
        <v>40685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IF(DAY(MaySun1)=1,MaySun1+22,MaySun1+29)</f>
        <v>40686</v>
      </c>
      <c r="D8" s="10">
        <f>IF(DAY(MaySun1)=1,MaySun1+23,MaySun1+30)</f>
        <v>40687</v>
      </c>
      <c r="E8" s="10">
        <f>IF(DAY(MaySun1)=1,MaySun1+24,MaySun1+31)</f>
        <v>40688</v>
      </c>
      <c r="F8" s="10">
        <f>IF(DAY(MaySun1)=1,MaySun1+25,MaySun1+32)</f>
        <v>40689</v>
      </c>
      <c r="G8" s="10">
        <f>IF(DAY(MaySun1)=1,MaySun1+26,MaySun1+33)</f>
        <v>40690</v>
      </c>
      <c r="H8" s="10">
        <f>IF(DAY(MaySun1)=1,MaySun1+27,MaySun1+34)</f>
        <v>40691</v>
      </c>
      <c r="I8" s="10">
        <f>IF(DAY(MaySun1)=1,MaySun1+28,MaySun1+35)</f>
        <v>40692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IF(DAY(MaySun1)=1,MaySun1+29,MaySun1+36)</f>
        <v>40693</v>
      </c>
      <c r="D9" s="10">
        <f>IF(DAY(MaySun1)=1,MaySun1+30,MaySun1+37)</f>
        <v>40694</v>
      </c>
      <c r="E9" s="10">
        <f>IF(DAY(MaySun1)=1,MaySun1+31,MaySun1+38)</f>
        <v>40695</v>
      </c>
      <c r="F9" s="10">
        <f>IF(DAY(MaySun1)=1,MaySun1+32,MaySun1+39)</f>
        <v>40696</v>
      </c>
      <c r="G9" s="10">
        <f>IF(DAY(MaySun1)=1,MaySun1+33,MaySun1+40)</f>
        <v>40697</v>
      </c>
      <c r="H9" s="10">
        <f>IF(DAY(MaySun1)=1,MaySun1+34,MaySun1+41)</f>
        <v>40698</v>
      </c>
      <c r="I9" s="10">
        <f>IF(DAY(MaySun1)=1,MaySun1+35,MaySun1+42)</f>
        <v>40699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12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IF(DAY(JunSun1)=1,JunSun1-6,JunSun1+1)</f>
        <v>40693</v>
      </c>
      <c r="D4" s="10">
        <f>IF(DAY(JunSun1)=1,JunSun1-5,JunSun1+2)</f>
        <v>40694</v>
      </c>
      <c r="E4" s="10">
        <f>IF(DAY(JunSun1)=1,JunSun1-4,JunSun1+3)</f>
        <v>40695</v>
      </c>
      <c r="F4" s="10">
        <f>IF(DAY(JunSun1)=1,JunSun1-3,JunSun1+4)</f>
        <v>40696</v>
      </c>
      <c r="G4" s="10">
        <f>IF(DAY(JunSun1)=1,JunSun1-2,JunSun1+5)</f>
        <v>40697</v>
      </c>
      <c r="H4" s="10">
        <f>IF(DAY(JunSun1)=1,JunSun1-1,JunSun1+6)</f>
        <v>40698</v>
      </c>
      <c r="I4" s="10">
        <f>IF(DAY(JunSun1)=1,JunSun1,JunSun1+7)</f>
        <v>40699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IF(DAY(JunSun1)=1,JunSun1+1,JunSun1+8)</f>
        <v>40700</v>
      </c>
      <c r="D5" s="10">
        <f>IF(DAY(JunSun1)=1,JunSun1+2,JunSun1+9)</f>
        <v>40701</v>
      </c>
      <c r="E5" s="10">
        <f>IF(DAY(JunSun1)=1,JunSun1+3,JunSun1+10)</f>
        <v>40702</v>
      </c>
      <c r="F5" s="10">
        <f>IF(DAY(JunSun1)=1,JunSun1+4,JunSun1+11)</f>
        <v>40703</v>
      </c>
      <c r="G5" s="10">
        <f>IF(DAY(JunSun1)=1,JunSun1+5,JunSun1+12)</f>
        <v>40704</v>
      </c>
      <c r="H5" s="10">
        <f>IF(DAY(JunSun1)=1,JunSun1+6,JunSun1+13)</f>
        <v>40705</v>
      </c>
      <c r="I5" s="10">
        <f>IF(DAY(JunSun1)=1,JunSun1+7,JunSun1+14)</f>
        <v>40706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IF(DAY(JunSun1)=1,JunSun1+8,JunSun1+15)</f>
        <v>40707</v>
      </c>
      <c r="D6" s="10">
        <f>IF(DAY(JunSun1)=1,JunSun1+9,JunSun1+16)</f>
        <v>40708</v>
      </c>
      <c r="E6" s="10">
        <f>IF(DAY(JunSun1)=1,JunSun1+10,JunSun1+17)</f>
        <v>40709</v>
      </c>
      <c r="F6" s="10">
        <f>IF(DAY(JunSun1)=1,JunSun1+11,JunSun1+18)</f>
        <v>40710</v>
      </c>
      <c r="G6" s="10">
        <f>IF(DAY(JunSun1)=1,JunSun1+12,JunSun1+19)</f>
        <v>40711</v>
      </c>
      <c r="H6" s="10">
        <f>IF(DAY(JunSun1)=1,JunSun1+13,JunSun1+20)</f>
        <v>40712</v>
      </c>
      <c r="I6" s="10">
        <f>IF(DAY(JunSun1)=1,JunSun1+14,JunSun1+21)</f>
        <v>40713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IF(DAY(JunSun1)=1,JunSun1+15,JunSun1+22)</f>
        <v>40714</v>
      </c>
      <c r="D7" s="10">
        <f>IF(DAY(JunSun1)=1,JunSun1+16,JunSun1+23)</f>
        <v>40715</v>
      </c>
      <c r="E7" s="10">
        <f>IF(DAY(JunSun1)=1,JunSun1+17,JunSun1+24)</f>
        <v>40716</v>
      </c>
      <c r="F7" s="10">
        <f>IF(DAY(JunSun1)=1,JunSun1+18,JunSun1+25)</f>
        <v>40717</v>
      </c>
      <c r="G7" s="10">
        <f>IF(DAY(JunSun1)=1,JunSun1+19,JunSun1+26)</f>
        <v>40718</v>
      </c>
      <c r="H7" s="10">
        <f>IF(DAY(JunSun1)=1,JunSun1+20,JunSun1+27)</f>
        <v>40719</v>
      </c>
      <c r="I7" s="10">
        <f>IF(DAY(JunSun1)=1,JunSun1+21,JunSun1+28)</f>
        <v>40720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IF(DAY(JunSun1)=1,JunSun1+22,JunSun1+29)</f>
        <v>40721</v>
      </c>
      <c r="D8" s="10">
        <f>IF(DAY(JunSun1)=1,JunSun1+23,JunSun1+30)</f>
        <v>40722</v>
      </c>
      <c r="E8" s="10">
        <f>IF(DAY(JunSun1)=1,JunSun1+24,JunSun1+31)</f>
        <v>40723</v>
      </c>
      <c r="F8" s="10">
        <f>IF(DAY(JunSun1)=1,JunSun1+25,JunSun1+32)</f>
        <v>40724</v>
      </c>
      <c r="G8" s="10">
        <f>IF(DAY(JunSun1)=1,JunSun1+26,JunSun1+33)</f>
        <v>40725</v>
      </c>
      <c r="H8" s="10">
        <f>IF(DAY(JunSun1)=1,JunSun1+27,JunSun1+34)</f>
        <v>40726</v>
      </c>
      <c r="I8" s="10">
        <f>IF(DAY(JunSun1)=1,JunSun1+28,JunSun1+35)</f>
        <v>40727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IF(DAY(JunSun1)=1,JunSun1+29,JunSun1+36)</f>
        <v>40728</v>
      </c>
      <c r="D9" s="10">
        <f>IF(DAY(JunSun1)=1,JunSun1+30,JunSun1+37)</f>
        <v>40729</v>
      </c>
      <c r="E9" s="10">
        <f>IF(DAY(JunSun1)=1,JunSun1+31,JunSun1+38)</f>
        <v>40730</v>
      </c>
      <c r="F9" s="10">
        <f>IF(DAY(JunSun1)=1,JunSun1+32,JunSun1+39)</f>
        <v>40731</v>
      </c>
      <c r="G9" s="10">
        <f>IF(DAY(JunSun1)=1,JunSun1+33,JunSun1+40)</f>
        <v>40732</v>
      </c>
      <c r="H9" s="10">
        <f>IF(DAY(JunSun1)=1,JunSun1+34,JunSun1+41)</f>
        <v>40733</v>
      </c>
      <c r="I9" s="10">
        <f>IF(DAY(JunSun1)=1,JunSun1+35,JunSun1+42)</f>
        <v>40734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13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IF(DAY(JulSun1)=1,JulSun1-6,JulSun1+1)</f>
        <v>40721</v>
      </c>
      <c r="D4" s="10">
        <f>IF(DAY(JulSun1)=1,JulSun1-5,JulSun1+2)</f>
        <v>40722</v>
      </c>
      <c r="E4" s="10">
        <f>IF(DAY(JulSun1)=1,JulSun1-4,JulSun1+3)</f>
        <v>40723</v>
      </c>
      <c r="F4" s="10">
        <f>IF(DAY(JulSun1)=1,JulSun1-3,JulSun1+4)</f>
        <v>40724</v>
      </c>
      <c r="G4" s="10">
        <f>IF(DAY(JulSun1)=1,JulSun1-2,JulSun1+5)</f>
        <v>40725</v>
      </c>
      <c r="H4" s="10">
        <f>IF(DAY(JulSun1)=1,JulSun1-1,JulSun1+6)</f>
        <v>40726</v>
      </c>
      <c r="I4" s="10">
        <f>IF(DAY(JulSun1)=1,JulSun1,JulSun1+7)</f>
        <v>40727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IF(DAY(JulSun1)=1,JulSun1+1,JulSun1+8)</f>
        <v>40728</v>
      </c>
      <c r="D5" s="10">
        <f>IF(DAY(JulSun1)=1,JulSun1+2,JulSun1+9)</f>
        <v>40729</v>
      </c>
      <c r="E5" s="10">
        <f>IF(DAY(JulSun1)=1,JulSun1+3,JulSun1+10)</f>
        <v>40730</v>
      </c>
      <c r="F5" s="10">
        <f>IF(DAY(JulSun1)=1,JulSun1+4,JulSun1+11)</f>
        <v>40731</v>
      </c>
      <c r="G5" s="10">
        <f>IF(DAY(JulSun1)=1,JulSun1+5,JulSun1+12)</f>
        <v>40732</v>
      </c>
      <c r="H5" s="10">
        <f>IF(DAY(JulSun1)=1,JulSun1+6,JulSun1+13)</f>
        <v>40733</v>
      </c>
      <c r="I5" s="10">
        <f>IF(DAY(JulSun1)=1,JulSun1+7,JulSun1+14)</f>
        <v>40734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IF(DAY(JulSun1)=1,JulSun1+8,JulSun1+15)</f>
        <v>40735</v>
      </c>
      <c r="D6" s="10">
        <f>IF(DAY(JulSun1)=1,JulSun1+9,JulSun1+16)</f>
        <v>40736</v>
      </c>
      <c r="E6" s="10">
        <f>IF(DAY(JulSun1)=1,JulSun1+10,JulSun1+17)</f>
        <v>40737</v>
      </c>
      <c r="F6" s="10">
        <f>IF(DAY(JulSun1)=1,JulSun1+11,JulSun1+18)</f>
        <v>40738</v>
      </c>
      <c r="G6" s="10">
        <f>IF(DAY(JulSun1)=1,JulSun1+12,JulSun1+19)</f>
        <v>40739</v>
      </c>
      <c r="H6" s="10">
        <f>IF(DAY(JulSun1)=1,JulSun1+13,JulSun1+20)</f>
        <v>40740</v>
      </c>
      <c r="I6" s="10">
        <f>IF(DAY(JulSun1)=1,JulSun1+14,JulSun1+21)</f>
        <v>40741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IF(DAY(JulSun1)=1,JulSun1+15,JulSun1+22)</f>
        <v>40742</v>
      </c>
      <c r="D7" s="10">
        <f>IF(DAY(JulSun1)=1,JulSun1+16,JulSun1+23)</f>
        <v>40743</v>
      </c>
      <c r="E7" s="10">
        <f>IF(DAY(JulSun1)=1,JulSun1+17,JulSun1+24)</f>
        <v>40744</v>
      </c>
      <c r="F7" s="10">
        <f>IF(DAY(JulSun1)=1,JulSun1+18,JulSun1+25)</f>
        <v>40745</v>
      </c>
      <c r="G7" s="10">
        <f>IF(DAY(JulSun1)=1,JulSun1+19,JulSun1+26)</f>
        <v>40746</v>
      </c>
      <c r="H7" s="10">
        <f>IF(DAY(JulSun1)=1,JulSun1+20,JulSun1+27)</f>
        <v>40747</v>
      </c>
      <c r="I7" s="10">
        <f>IF(DAY(JulSun1)=1,JulSun1+21,JulSun1+28)</f>
        <v>40748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IF(DAY(JulSun1)=1,JulSun1+22,JulSun1+29)</f>
        <v>40749</v>
      </c>
      <c r="D8" s="10">
        <f>IF(DAY(JulSun1)=1,JulSun1+23,JulSun1+30)</f>
        <v>40750</v>
      </c>
      <c r="E8" s="10">
        <f>IF(DAY(JulSun1)=1,JulSun1+24,JulSun1+31)</f>
        <v>40751</v>
      </c>
      <c r="F8" s="10">
        <f>IF(DAY(JulSun1)=1,JulSun1+25,JulSun1+32)</f>
        <v>40752</v>
      </c>
      <c r="G8" s="10">
        <f>IF(DAY(JulSun1)=1,JulSun1+26,JulSun1+33)</f>
        <v>40753</v>
      </c>
      <c r="H8" s="10">
        <f>IF(DAY(JulSun1)=1,JulSun1+27,JulSun1+34)</f>
        <v>40754</v>
      </c>
      <c r="I8" s="10">
        <f>IF(DAY(JulSun1)=1,JulSun1+28,JulSun1+35)</f>
        <v>40755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IF(DAY(JulSun1)=1,JulSun1+29,JulSun1+36)</f>
        <v>40756</v>
      </c>
      <c r="D9" s="10">
        <f>IF(DAY(JulSun1)=1,JulSun1+30,JulSun1+37)</f>
        <v>40757</v>
      </c>
      <c r="E9" s="10">
        <f>IF(DAY(JulSun1)=1,JulSun1+31,JulSun1+38)</f>
        <v>40758</v>
      </c>
      <c r="F9" s="10">
        <f>IF(DAY(JulSun1)=1,JulSun1+32,JulSun1+39)</f>
        <v>40759</v>
      </c>
      <c r="G9" s="10">
        <f>IF(DAY(JulSun1)=1,JulSun1+33,JulSun1+40)</f>
        <v>40760</v>
      </c>
      <c r="H9" s="10">
        <f>IF(DAY(JulSun1)=1,JulSun1+34,JulSun1+41)</f>
        <v>40761</v>
      </c>
      <c r="I9" s="10">
        <f>IF(DAY(JulSun1)=1,JulSun1+35,JulSun1+42)</f>
        <v>40762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14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IF(DAY(AugSun1)=1,AugSun1-6,AugSun1+1)</f>
        <v>40756</v>
      </c>
      <c r="D4" s="10">
        <f>IF(DAY(AugSun1)=1,AugSun1-5,AugSun1+2)</f>
        <v>40757</v>
      </c>
      <c r="E4" s="10">
        <f>IF(DAY(AugSun1)=1,AugSun1-4,AugSun1+3)</f>
        <v>40758</v>
      </c>
      <c r="F4" s="10">
        <f>IF(DAY(AugSun1)=1,AugSun1-3,AugSun1+4)</f>
        <v>40759</v>
      </c>
      <c r="G4" s="10">
        <f>IF(DAY(AugSun1)=1,AugSun1-2,AugSun1+5)</f>
        <v>40760</v>
      </c>
      <c r="H4" s="10">
        <f>IF(DAY(AugSun1)=1,AugSun1-1,AugSun1+6)</f>
        <v>40761</v>
      </c>
      <c r="I4" s="10">
        <f>IF(DAY(AugSun1)=1,AugSun1,AugSun1+7)</f>
        <v>40762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IF(DAY(AugSun1)=1,AugSun1+1,AugSun1+8)</f>
        <v>40763</v>
      </c>
      <c r="D5" s="10">
        <f>IF(DAY(AugSun1)=1,AugSun1+2,AugSun1+9)</f>
        <v>40764</v>
      </c>
      <c r="E5" s="10">
        <f>IF(DAY(AugSun1)=1,AugSun1+3,AugSun1+10)</f>
        <v>40765</v>
      </c>
      <c r="F5" s="10">
        <f>IF(DAY(AugSun1)=1,AugSun1+4,AugSun1+11)</f>
        <v>40766</v>
      </c>
      <c r="G5" s="10">
        <f>IF(DAY(AugSun1)=1,AugSun1+5,AugSun1+12)</f>
        <v>40767</v>
      </c>
      <c r="H5" s="10">
        <f>IF(DAY(AugSun1)=1,AugSun1+6,AugSun1+13)</f>
        <v>40768</v>
      </c>
      <c r="I5" s="10">
        <f>IF(DAY(AugSun1)=1,AugSun1+7,AugSun1+14)</f>
        <v>40769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IF(DAY(AugSun1)=1,AugSun1+8,AugSun1+15)</f>
        <v>40770</v>
      </c>
      <c r="D6" s="10">
        <f>IF(DAY(AugSun1)=1,AugSun1+9,AugSun1+16)</f>
        <v>40771</v>
      </c>
      <c r="E6" s="10">
        <f>IF(DAY(AugSun1)=1,AugSun1+10,AugSun1+17)</f>
        <v>40772</v>
      </c>
      <c r="F6" s="10">
        <f>IF(DAY(AugSun1)=1,AugSun1+11,AugSun1+18)</f>
        <v>40773</v>
      </c>
      <c r="G6" s="10">
        <f>IF(DAY(AugSun1)=1,AugSun1+12,AugSun1+19)</f>
        <v>40774</v>
      </c>
      <c r="H6" s="10">
        <f>IF(DAY(AugSun1)=1,AugSun1+13,AugSun1+20)</f>
        <v>40775</v>
      </c>
      <c r="I6" s="10">
        <f>IF(DAY(AugSun1)=1,AugSun1+14,AugSun1+21)</f>
        <v>40776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IF(DAY(AugSun1)=1,AugSun1+15,AugSun1+22)</f>
        <v>40777</v>
      </c>
      <c r="D7" s="10">
        <f>IF(DAY(AugSun1)=1,AugSun1+16,AugSun1+23)</f>
        <v>40778</v>
      </c>
      <c r="E7" s="10">
        <f>IF(DAY(AugSun1)=1,AugSun1+17,AugSun1+24)</f>
        <v>40779</v>
      </c>
      <c r="F7" s="10">
        <f>IF(DAY(AugSun1)=1,AugSun1+18,AugSun1+25)</f>
        <v>40780</v>
      </c>
      <c r="G7" s="10">
        <f>IF(DAY(AugSun1)=1,AugSun1+19,AugSun1+26)</f>
        <v>40781</v>
      </c>
      <c r="H7" s="10">
        <f>IF(DAY(AugSun1)=1,AugSun1+20,AugSun1+27)</f>
        <v>40782</v>
      </c>
      <c r="I7" s="10">
        <f>IF(DAY(AugSun1)=1,AugSun1+21,AugSun1+28)</f>
        <v>40783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IF(DAY(AugSun1)=1,AugSun1+22,AugSun1+29)</f>
        <v>40784</v>
      </c>
      <c r="D8" s="10">
        <f>IF(DAY(AugSun1)=1,AugSun1+23,AugSun1+30)</f>
        <v>40785</v>
      </c>
      <c r="E8" s="10">
        <f>IF(DAY(AugSun1)=1,AugSun1+24,AugSun1+31)</f>
        <v>40786</v>
      </c>
      <c r="F8" s="10">
        <f>IF(DAY(AugSun1)=1,AugSun1+25,AugSun1+32)</f>
        <v>40787</v>
      </c>
      <c r="G8" s="10">
        <f>IF(DAY(AugSun1)=1,AugSun1+26,AugSun1+33)</f>
        <v>40788</v>
      </c>
      <c r="H8" s="10">
        <f>IF(DAY(AugSun1)=1,AugSun1+27,AugSun1+34)</f>
        <v>40789</v>
      </c>
      <c r="I8" s="10">
        <f>IF(DAY(AugSun1)=1,AugSun1+28,AugSun1+35)</f>
        <v>40790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IF(DAY(AugSun1)=1,AugSun1+29,AugSun1+36)</f>
        <v>40791</v>
      </c>
      <c r="D9" s="10">
        <f>IF(DAY(AugSun1)=1,AugSun1+30,AugSun1+37)</f>
        <v>40792</v>
      </c>
      <c r="E9" s="10">
        <f>IF(DAY(AugSun1)=1,AugSun1+31,AugSun1+38)</f>
        <v>40793</v>
      </c>
      <c r="F9" s="10">
        <f>IF(DAY(AugSun1)=1,AugSun1+32,AugSun1+39)</f>
        <v>40794</v>
      </c>
      <c r="G9" s="10">
        <f>IF(DAY(AugSun1)=1,AugSun1+33,AugSun1+40)</f>
        <v>40795</v>
      </c>
      <c r="H9" s="10">
        <f>IF(DAY(AugSun1)=1,AugSun1+34,AugSun1+41)</f>
        <v>40796</v>
      </c>
      <c r="I9" s="10">
        <f>IF(DAY(AugSun1)=1,AugSun1+35,AugSun1+42)</f>
        <v>40797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C3" sqref="C3:I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15</v>
      </c>
      <c r="C2" s="21"/>
      <c r="D2" s="21"/>
      <c r="E2" s="21"/>
      <c r="F2" s="21"/>
      <c r="G2" s="21"/>
      <c r="H2" s="21"/>
      <c r="I2" s="21"/>
      <c r="J2" s="22"/>
      <c r="K2" s="67" t="s">
        <v>24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0</v>
      </c>
      <c r="D3" s="2" t="s">
        <v>1</v>
      </c>
      <c r="E3" s="2" t="s">
        <v>33</v>
      </c>
      <c r="F3" s="2" t="s">
        <v>33</v>
      </c>
      <c r="G3" s="2" t="s">
        <v>0</v>
      </c>
      <c r="H3" s="2" t="s">
        <v>0</v>
      </c>
      <c r="I3" s="2" t="s">
        <v>34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IF(DAY(SepSun1)=1,SepSun1-6,SepSun1+1)</f>
        <v>40784</v>
      </c>
      <c r="D4" s="10">
        <f>IF(DAY(SepSun1)=1,SepSun1-5,SepSun1+2)</f>
        <v>40785</v>
      </c>
      <c r="E4" s="10">
        <f>IF(DAY(SepSun1)=1,SepSun1-4,SepSun1+3)</f>
        <v>40786</v>
      </c>
      <c r="F4" s="10">
        <f>IF(DAY(SepSun1)=1,SepSun1-3,SepSun1+4)</f>
        <v>40787</v>
      </c>
      <c r="G4" s="10">
        <f>IF(DAY(SepSun1)=1,SepSun1-2,SepSun1+5)</f>
        <v>40788</v>
      </c>
      <c r="H4" s="10">
        <f>IF(DAY(SepSun1)=1,SepSun1-1,SepSun1+6)</f>
        <v>40789</v>
      </c>
      <c r="I4" s="10">
        <f>IF(DAY(SepSun1)=1,SepSun1,SepSun1+7)</f>
        <v>40790</v>
      </c>
      <c r="J4" s="5"/>
      <c r="K4" s="71" t="s">
        <v>19</v>
      </c>
      <c r="L4" s="16"/>
      <c r="M4" s="72"/>
      <c r="N4" s="73"/>
    </row>
    <row r="5" spans="1:14" ht="18" customHeight="1" x14ac:dyDescent="0.2">
      <c r="A5" s="4"/>
      <c r="B5" s="28"/>
      <c r="C5" s="10">
        <f>IF(DAY(SepSun1)=1,SepSun1+1,SepSun1+8)</f>
        <v>40791</v>
      </c>
      <c r="D5" s="10">
        <f>IF(DAY(SepSun1)=1,SepSun1+2,SepSun1+9)</f>
        <v>40792</v>
      </c>
      <c r="E5" s="10">
        <f>IF(DAY(SepSun1)=1,SepSun1+3,SepSun1+10)</f>
        <v>40793</v>
      </c>
      <c r="F5" s="10">
        <f>IF(DAY(SepSun1)=1,SepSun1+4,SepSun1+11)</f>
        <v>40794</v>
      </c>
      <c r="G5" s="10">
        <f>IF(DAY(SepSun1)=1,SepSun1+5,SepSun1+12)</f>
        <v>40795</v>
      </c>
      <c r="H5" s="10">
        <f>IF(DAY(SepSun1)=1,SepSun1+6,SepSun1+13)</f>
        <v>40796</v>
      </c>
      <c r="I5" s="10">
        <f>IF(DAY(SepSun1)=1,SepSun1+7,SepSun1+14)</f>
        <v>40797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IF(DAY(SepSun1)=1,SepSun1+8,SepSun1+15)</f>
        <v>40798</v>
      </c>
      <c r="D6" s="10">
        <f>IF(DAY(SepSun1)=1,SepSun1+9,SepSun1+16)</f>
        <v>40799</v>
      </c>
      <c r="E6" s="10">
        <f>IF(DAY(SepSun1)=1,SepSun1+10,SepSun1+17)</f>
        <v>40800</v>
      </c>
      <c r="F6" s="10">
        <f>IF(DAY(SepSun1)=1,SepSun1+11,SepSun1+18)</f>
        <v>40801</v>
      </c>
      <c r="G6" s="10">
        <f>IF(DAY(SepSun1)=1,SepSun1+12,SepSun1+19)</f>
        <v>40802</v>
      </c>
      <c r="H6" s="10">
        <f>IF(DAY(SepSun1)=1,SepSun1+13,SepSun1+20)</f>
        <v>40803</v>
      </c>
      <c r="I6" s="10">
        <f>IF(DAY(SepSun1)=1,SepSun1+14,SepSun1+21)</f>
        <v>40804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IF(DAY(SepSun1)=1,SepSun1+15,SepSun1+22)</f>
        <v>40805</v>
      </c>
      <c r="D7" s="10">
        <f>IF(DAY(SepSun1)=1,SepSun1+16,SepSun1+23)</f>
        <v>40806</v>
      </c>
      <c r="E7" s="10">
        <f>IF(DAY(SepSun1)=1,SepSun1+17,SepSun1+24)</f>
        <v>40807</v>
      </c>
      <c r="F7" s="10">
        <f>IF(DAY(SepSun1)=1,SepSun1+18,SepSun1+25)</f>
        <v>40808</v>
      </c>
      <c r="G7" s="10">
        <f>IF(DAY(SepSun1)=1,SepSun1+19,SepSun1+26)</f>
        <v>40809</v>
      </c>
      <c r="H7" s="10">
        <f>IF(DAY(SepSun1)=1,SepSun1+20,SepSun1+27)</f>
        <v>40810</v>
      </c>
      <c r="I7" s="10">
        <f>IF(DAY(SepSun1)=1,SepSun1+21,SepSun1+28)</f>
        <v>40811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IF(DAY(SepSun1)=1,SepSun1+22,SepSun1+29)</f>
        <v>40812</v>
      </c>
      <c r="D8" s="10">
        <f>IF(DAY(SepSun1)=1,SepSun1+23,SepSun1+30)</f>
        <v>40813</v>
      </c>
      <c r="E8" s="10">
        <f>IF(DAY(SepSun1)=1,SepSun1+24,SepSun1+31)</f>
        <v>40814</v>
      </c>
      <c r="F8" s="10">
        <f>IF(DAY(SepSun1)=1,SepSun1+25,SepSun1+32)</f>
        <v>40815</v>
      </c>
      <c r="G8" s="10">
        <f>IF(DAY(SepSun1)=1,SepSun1+26,SepSun1+33)</f>
        <v>40816</v>
      </c>
      <c r="H8" s="10">
        <f>IF(DAY(SepSun1)=1,SepSun1+27,SepSun1+34)</f>
        <v>40817</v>
      </c>
      <c r="I8" s="10">
        <f>IF(DAY(SepSun1)=1,SepSun1+28,SepSun1+35)</f>
        <v>40818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IF(DAY(SepSun1)=1,SepSun1+29,SepSun1+36)</f>
        <v>40819</v>
      </c>
      <c r="D9" s="10">
        <f>IF(DAY(SepSun1)=1,SepSun1+30,SepSun1+37)</f>
        <v>40820</v>
      </c>
      <c r="E9" s="10">
        <f>IF(DAY(SepSun1)=1,SepSun1+31,SepSun1+38)</f>
        <v>40821</v>
      </c>
      <c r="F9" s="10">
        <f>IF(DAY(SepSun1)=1,SepSun1+32,SepSun1+39)</f>
        <v>40822</v>
      </c>
      <c r="G9" s="10">
        <f>IF(DAY(SepSun1)=1,SepSun1+33,SepSun1+40)</f>
        <v>40823</v>
      </c>
      <c r="H9" s="10">
        <f>IF(DAY(SepSun1)=1,SepSun1+34,SepSun1+41)</f>
        <v>40824</v>
      </c>
      <c r="I9" s="10">
        <f>IF(DAY(SepSun1)=1,SepSun1+35,SepSun1+42)</f>
        <v>40825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20</v>
      </c>
      <c r="L10" s="16"/>
      <c r="M10" s="39"/>
      <c r="N10" s="40"/>
    </row>
    <row r="11" spans="1:14" ht="18" customHeight="1" x14ac:dyDescent="0.2">
      <c r="A11" s="4"/>
      <c r="B11" s="30" t="s">
        <v>25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19</v>
      </c>
      <c r="C13" s="64" t="s">
        <v>20</v>
      </c>
      <c r="D13" s="66"/>
      <c r="E13" s="64" t="s">
        <v>21</v>
      </c>
      <c r="F13" s="66"/>
      <c r="G13" s="64" t="s">
        <v>22</v>
      </c>
      <c r="H13" s="66"/>
      <c r="I13" s="64" t="s">
        <v>23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28</v>
      </c>
      <c r="C15" s="43"/>
      <c r="D15" s="44"/>
      <c r="E15" s="43" t="s">
        <v>28</v>
      </c>
      <c r="F15" s="44"/>
      <c r="G15" s="43"/>
      <c r="H15" s="44"/>
      <c r="I15" s="54" t="s">
        <v>28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21</v>
      </c>
      <c r="L16" s="16"/>
      <c r="M16" s="39"/>
      <c r="N16" s="40"/>
    </row>
    <row r="17" spans="2:14" ht="18" customHeight="1" x14ac:dyDescent="0.2">
      <c r="B17" s="6"/>
      <c r="C17" s="43" t="s">
        <v>29</v>
      </c>
      <c r="D17" s="44"/>
      <c r="E17" s="43"/>
      <c r="F17" s="44"/>
      <c r="G17" s="43" t="s">
        <v>29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30</v>
      </c>
      <c r="C19" s="43"/>
      <c r="D19" s="44"/>
      <c r="E19" s="43" t="s">
        <v>30</v>
      </c>
      <c r="F19" s="44"/>
      <c r="G19" s="43"/>
      <c r="H19" s="44"/>
      <c r="I19" s="54" t="s">
        <v>30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22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31</v>
      </c>
      <c r="C27" s="43"/>
      <c r="D27" s="44"/>
      <c r="E27" s="43" t="s">
        <v>31</v>
      </c>
      <c r="F27" s="44"/>
      <c r="G27" s="43"/>
      <c r="H27" s="44"/>
      <c r="I27" s="54" t="s">
        <v>31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23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32</v>
      </c>
      <c r="D31" s="44"/>
      <c r="E31" s="43"/>
      <c r="F31" s="44"/>
      <c r="G31" s="43" t="s">
        <v>32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8289c1ac-6532-4c62-99f0-6d047703163c" xsi:nil="true"/>
    <DirectSourceMarket xmlns="8289c1ac-6532-4c62-99f0-6d047703163c">english</DirectSourceMarket>
    <ThumbnailAssetId xmlns="8289c1ac-6532-4c62-99f0-6d047703163c" xsi:nil="true"/>
    <AssetType xmlns="8289c1ac-6532-4c62-99f0-6d047703163c">TP</AssetType>
    <Milestone xmlns="8289c1ac-6532-4c62-99f0-6d047703163c" xsi:nil="true"/>
    <OriginAsset xmlns="8289c1ac-6532-4c62-99f0-6d047703163c" xsi:nil="true"/>
    <TPComponent xmlns="8289c1ac-6532-4c62-99f0-6d047703163c" xsi:nil="true"/>
    <AssetId xmlns="8289c1ac-6532-4c62-99f0-6d047703163c">TP102551273</AssetId>
    <TPFriendlyName xmlns="8289c1ac-6532-4c62-99f0-6d047703163c" xsi:nil="true"/>
    <SourceTitle xmlns="8289c1ac-6532-4c62-99f0-6d047703163c" xsi:nil="true"/>
    <TPApplication xmlns="8289c1ac-6532-4c62-99f0-6d047703163c" xsi:nil="true"/>
    <TPLaunchHelpLink xmlns="8289c1ac-6532-4c62-99f0-6d047703163c" xsi:nil="true"/>
    <OpenTemplate xmlns="8289c1ac-6532-4c62-99f0-6d047703163c">true</OpenTemplate>
    <CrawlForDependencies xmlns="8289c1ac-6532-4c62-99f0-6d047703163c">false</CrawlForDependencies>
    <TrustLevel xmlns="8289c1ac-6532-4c62-99f0-6d047703163c">1 Microsoft Managed Content</TrustLevel>
    <PublishStatusLookup xmlns="8289c1ac-6532-4c62-99f0-6d047703163c">
      <Value>257454</Value>
      <Value>266616</Value>
    </PublishStatusLookup>
    <LocLastLocAttemptVersionLookup xmlns="8289c1ac-6532-4c62-99f0-6d047703163c">112341</LocLastLocAttemptVersionLookup>
    <TemplateTemplateType xmlns="8289c1ac-6532-4c62-99f0-6d047703163c">Excel Chart Template</TemplateTemplateType>
    <TPNamespace xmlns="8289c1ac-6532-4c62-99f0-6d047703163c" xsi:nil="true"/>
    <Markets xmlns="8289c1ac-6532-4c62-99f0-6d047703163c"/>
    <OriginalSourceMarket xmlns="8289c1ac-6532-4c62-99f0-6d047703163c">english</OriginalSourceMarket>
    <TPInstallLocation xmlns="8289c1ac-6532-4c62-99f0-6d047703163c" xsi:nil="true"/>
    <TPAppVersion xmlns="8289c1ac-6532-4c62-99f0-6d047703163c" xsi:nil="true"/>
    <TPCommandLine xmlns="8289c1ac-6532-4c62-99f0-6d047703163c" xsi:nil="true"/>
    <APAuthor xmlns="8289c1ac-6532-4c62-99f0-6d047703163c">
      <UserInfo>
        <DisplayName>System Account</DisplayName>
        <AccountId>1073741823</AccountId>
        <AccountType/>
      </UserInfo>
    </APAuthor>
    <EditorialStatus xmlns="8289c1ac-6532-4c62-99f0-6d047703163c" xsi:nil="true"/>
    <PublishTargets xmlns="8289c1ac-6532-4c62-99f0-6d047703163c">OfficeOnline</PublishTargets>
    <TPLaunchHelpLinkType xmlns="8289c1ac-6532-4c62-99f0-6d047703163c">Template</TPLaunchHelpLinkType>
    <TPClientViewer xmlns="8289c1ac-6532-4c62-99f0-6d047703163c" xsi:nil="true"/>
    <CSXHash xmlns="8289c1ac-6532-4c62-99f0-6d047703163c" xsi:nil="true"/>
    <IsDeleted xmlns="8289c1ac-6532-4c62-99f0-6d047703163c">false</IsDeleted>
    <UANotes xmlns="8289c1ac-6532-4c62-99f0-6d047703163c" xsi:nil="true"/>
    <TemplateStatus xmlns="8289c1ac-6532-4c62-99f0-6d047703163c" xsi:nil="true"/>
    <Downloads xmlns="8289c1ac-6532-4c62-99f0-6d047703163c">0</Downloads>
    <ClipArtFilename xmlns="8289c1ac-6532-4c62-99f0-6d047703163c" xsi:nil="true"/>
    <APEditor xmlns="8289c1ac-6532-4c62-99f0-6d047703163c">
      <UserInfo>
        <DisplayName/>
        <AccountId xsi:nil="true"/>
        <AccountType/>
      </UserInfo>
    </APEditor>
    <CSXSubmissionMarket xmlns="8289c1ac-6532-4c62-99f0-6d047703163c" xsi:nil="true"/>
    <ArtSampleDocs xmlns="8289c1ac-6532-4c62-99f0-6d047703163c" xsi:nil="true"/>
    <UALocComments xmlns="8289c1ac-6532-4c62-99f0-6d047703163c" xsi:nil="true"/>
    <BlockPublish xmlns="8289c1ac-6532-4c62-99f0-6d047703163c">false</BlockPublish>
    <BugNumber xmlns="8289c1ac-6532-4c62-99f0-6d047703163c" xsi:nil="true"/>
    <MarketSpecific xmlns="8289c1ac-6532-4c62-99f0-6d047703163c">false</MarketSpecific>
    <PrimaryImageGen xmlns="8289c1ac-6532-4c62-99f0-6d047703163c">false</PrimaryImageGen>
    <IntlLangReview xmlns="8289c1ac-6532-4c62-99f0-6d047703163c">false</IntlLangReview>
    <MachineTranslated xmlns="8289c1ac-6532-4c62-99f0-6d047703163c">false</MachineTranslated>
    <ParentAssetId xmlns="8289c1ac-6532-4c62-99f0-6d047703163c" xsi:nil="true"/>
    <AssetStart xmlns="8289c1ac-6532-4c62-99f0-6d047703163c">2011-12-16T18:02:56+00:00</AssetStart>
    <LastModifiedDateTime xmlns="8289c1ac-6532-4c62-99f0-6d047703163c" xsi:nil="true"/>
    <LegacyData xmlns="8289c1ac-6532-4c62-99f0-6d047703163c" xsi:nil="true"/>
    <LocComments xmlns="8289c1ac-6532-4c62-99f0-6d047703163c" xsi:nil="true"/>
    <LocManualTestRequired xmlns="8289c1ac-6532-4c62-99f0-6d047703163c">false</LocManualTestRequired>
    <BusinessGroup xmlns="8289c1ac-6532-4c62-99f0-6d047703163c" xsi:nil="true"/>
    <RecommendationsModifier xmlns="8289c1ac-6532-4c62-99f0-6d047703163c" xsi:nil="true"/>
    <CSXUpdate xmlns="8289c1ac-6532-4c62-99f0-6d047703163c">false</CSXUpdate>
    <Provider xmlns="8289c1ac-6532-4c62-99f0-6d047703163c" xsi:nil="true"/>
    <CSXSubmissionDate xmlns="8289c1ac-6532-4c62-99f0-6d047703163c" xsi:nil="true"/>
    <AssetExpire xmlns="8289c1ac-6532-4c62-99f0-6d047703163c">2035-01-01T00:00:00+00:00</AssetExpire>
    <SubmitterId xmlns="8289c1ac-6532-4c62-99f0-6d047703163c" xsi:nil="true"/>
    <AcquiredFrom xmlns="8289c1ac-6532-4c62-99f0-6d047703163c">Internal MS</AcquiredFrom>
    <IsSearchable xmlns="8289c1ac-6532-4c62-99f0-6d047703163c">false</IsSearchable>
    <UALocRecommendation xmlns="8289c1ac-6532-4c62-99f0-6d047703163c">Localize</UALocRecommendation>
    <LocMarketGroupTiers xmlns="8289c1ac-6532-4c62-99f0-6d047703163c" xsi:nil="true"/>
    <Providers xmlns="8289c1ac-6532-4c62-99f0-6d047703163c" xsi:nil="true"/>
    <TimesCloned xmlns="8289c1ac-6532-4c62-99f0-6d047703163c" xsi:nil="true"/>
    <VoteCount xmlns="8289c1ac-6532-4c62-99f0-6d047703163c" xsi:nil="true"/>
    <IntlLangReviewer xmlns="8289c1ac-6532-4c62-99f0-6d047703163c" xsi:nil="true"/>
    <IntlLocPriority xmlns="8289c1ac-6532-4c62-99f0-6d047703163c" xsi:nil="true"/>
    <UAProjectedTotalWords xmlns="8289c1ac-6532-4c62-99f0-6d047703163c" xsi:nil="true"/>
    <UACurrentWords xmlns="8289c1ac-6532-4c62-99f0-6d047703163c" xsi:nil="true"/>
    <CampaignTagsTaxHTField0 xmlns="8289c1ac-6532-4c62-99f0-6d047703163c">
      <Terms xmlns="http://schemas.microsoft.com/office/infopath/2007/PartnerControls"/>
    </CampaignTagsTaxHTField0>
    <DSATActionTaken xmlns="8289c1ac-6532-4c62-99f0-6d047703163c" xsi:nil="true"/>
    <Manager xmlns="8289c1ac-6532-4c62-99f0-6d047703163c" xsi:nil="true"/>
    <OutputCachingOn xmlns="8289c1ac-6532-4c62-99f0-6d047703163c">false</OutputCachingOn>
    <ApprovalLog xmlns="8289c1ac-6532-4c62-99f0-6d047703163c" xsi:nil="true"/>
    <ApprovalStatus xmlns="8289c1ac-6532-4c62-99f0-6d047703163c">InProgress</ApprovalStatus>
    <FriendlyTitle xmlns="8289c1ac-6532-4c62-99f0-6d047703163c" xsi:nil="true"/>
    <LocRecommendedHandoff xmlns="8289c1ac-6532-4c62-99f0-6d047703163c" xsi:nil="true"/>
    <ScenarioTagsTaxHTField0 xmlns="8289c1ac-6532-4c62-99f0-6d047703163c">
      <Terms xmlns="http://schemas.microsoft.com/office/infopath/2007/PartnerControls"/>
    </ScenarioTagsTaxHTField0>
    <APDescription xmlns="8289c1ac-6532-4c62-99f0-6d047703163c" xsi:nil="true"/>
    <FeatureTagsTaxHTField0 xmlns="8289c1ac-6532-4c62-99f0-6d047703163c">
      <Terms xmlns="http://schemas.microsoft.com/office/infopath/2007/PartnerControls"/>
    </FeatureTagsTaxHTField0>
    <TaxCatchAll xmlns="8289c1ac-6532-4c62-99f0-6d047703163c"/>
    <IntlLangReviewDate xmlns="8289c1ac-6532-4c62-99f0-6d047703163c" xsi:nil="true"/>
    <NumericId xmlns="8289c1ac-6532-4c62-99f0-6d047703163c" xsi:nil="true"/>
    <OOCacheId xmlns="8289c1ac-6532-4c62-99f0-6d047703163c" xsi:nil="true"/>
    <PlannedPubDate xmlns="8289c1ac-6532-4c62-99f0-6d047703163c" xsi:nil="true"/>
    <PolicheckWords xmlns="8289c1ac-6532-4c62-99f0-6d047703163c" xsi:nil="true"/>
    <ContentItem xmlns="8289c1ac-6532-4c62-99f0-6d047703163c" xsi:nil="true"/>
    <HandoffToMSDN xmlns="8289c1ac-6532-4c62-99f0-6d047703163c" xsi:nil="true"/>
    <ShowIn xmlns="8289c1ac-6532-4c62-99f0-6d047703163c">Show everywhere</ShowIn>
    <EditorialTags xmlns="8289c1ac-6532-4c62-99f0-6d047703163c" xsi:nil="true"/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LocalizationTagsTaxHTField0 xmlns="8289c1ac-6532-4c62-99f0-6d047703163c">
      <Terms xmlns="http://schemas.microsoft.com/office/infopath/2007/PartnerControls"/>
    </LocalizationTagsTaxHTField0>
    <OriginalRelease xmlns="8289c1ac-6532-4c62-99f0-6d047703163c">14</OriginalRelease>
    <LocMarketGroupTiers2 xmlns="8289c1ac-6532-4c62-99f0-6d047703163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f68f4270fe374fce95a35ef11e4fe2d6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9ff7bffd6f0a54e43d79be81a234bcbf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 ma:readOnly="false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4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6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7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8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9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2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3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4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 ma:readOnly="false">
      <xsd:simpleType>
        <xsd:restriction base="dms:Unknown"/>
      </xsd:simpleType>
    </xsd:element>
    <xsd:element name="PublishStatusLookup" ma:index="110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448E3E-0CBD-4242-8276-5BD1EC07BF77}"/>
</file>

<file path=customXml/itemProps2.xml><?xml version="1.0" encoding="utf-8"?>
<ds:datastoreItem xmlns:ds="http://schemas.openxmlformats.org/officeDocument/2006/customXml" ds:itemID="{05382349-86B6-43FA-ABA7-9A55B23A9288}"/>
</file>

<file path=customXml/itemProps3.xml><?xml version="1.0" encoding="utf-8"?>
<ds:datastoreItem xmlns:ds="http://schemas.openxmlformats.org/officeDocument/2006/customXml" ds:itemID="{11BAC88B-ADD8-4710-B2B8-387B963E843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Abril!AssignmentDays</vt:lpstr>
      <vt:lpstr>Agosto!AssignmentDays</vt:lpstr>
      <vt:lpstr>Dezembro!AssignmentDays</vt:lpstr>
      <vt:lpstr>Fevereiro!AssignmentDays</vt:lpstr>
      <vt:lpstr>Julho!AssignmentDays</vt:lpstr>
      <vt:lpstr>Junho!AssignmentDays</vt:lpstr>
      <vt:lpstr>Maio!AssignmentDays</vt:lpstr>
      <vt:lpstr>Março!AssignmentDays</vt:lpstr>
      <vt:lpstr>Novembro!AssignmentDays</vt:lpstr>
      <vt:lpstr>Outubro!AssignmentDays</vt:lpstr>
      <vt:lpstr>Setembro!AssignmentDays</vt:lpstr>
      <vt:lpstr>AssignmentDays</vt:lpstr>
      <vt:lpstr>CalendarYear</vt:lpstr>
      <vt:lpstr>Abril!ImportantDatesTable</vt:lpstr>
      <vt:lpstr>Agosto!ImportantDatesTable</vt:lpstr>
      <vt:lpstr>Dezembro!ImportantDatesTable</vt:lpstr>
      <vt:lpstr>Fevereiro!ImportantDatesTable</vt:lpstr>
      <vt:lpstr>Julho!ImportantDatesTable</vt:lpstr>
      <vt:lpstr>Junho!ImportantDatesTable</vt:lpstr>
      <vt:lpstr>Maio!ImportantDatesTable</vt:lpstr>
      <vt:lpstr>Março!ImportantDatesTable</vt:lpstr>
      <vt:lpstr>Novembro!ImportantDatesTable</vt:lpstr>
      <vt:lpstr>Outubro!ImportantDatesTable</vt:lpstr>
      <vt:lpstr>Setembro!ImportantDatesTable</vt:lpstr>
      <vt:lpstr>ImportantDatesTable</vt:lpstr>
      <vt:lpstr>Abril!Print_Area</vt:lpstr>
      <vt:lpstr>Agosto!Print_Area</vt:lpstr>
      <vt:lpstr>Dezembro!Print_Area</vt:lpstr>
      <vt:lpstr>Fevereiro!Print_Area</vt:lpstr>
      <vt:lpstr>Janeiro!Print_Area</vt:lpstr>
      <vt:lpstr>Julho!Print_Area</vt:lpstr>
      <vt:lpstr>Junho!Print_Area</vt:lpstr>
      <vt:lpstr>Maio!Print_Area</vt:lpstr>
      <vt:lpstr>Março!Print_Area</vt:lpstr>
      <vt:lpstr>Novembro!Print_Area</vt:lpstr>
      <vt:lpstr>Outubro!Print_Area</vt:lpstr>
      <vt:lpstr>Setembro!Print_Area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2011-12-16T06:53:47Z</dcterms:created>
  <dcterms:modified xsi:type="dcterms:W3CDTF">2012-05-25T12:18:50Z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Order">
    <vt:r8>5033400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