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ova pasta\"/>
    </mc:Choice>
  </mc:AlternateContent>
  <xr:revisionPtr revIDLastSave="0" documentId="13_ncr:1_{62282727-7AAB-4EF8-BA30-7853A5097ADF}" xr6:coauthVersionLast="43" xr6:coauthVersionMax="43" xr10:uidLastSave="{00000000-0000-0000-0000-000000000000}"/>
  <bookViews>
    <workbookView xWindow="-120" yWindow="-120" windowWidth="29010" windowHeight="16215" tabRatio="714" xr2:uid="{00000000-000D-0000-FFFF-FFFF00000000}"/>
  </bookViews>
  <sheets>
    <sheet name="Cobranças" sheetId="7" r:id="rId1"/>
    <sheet name="Pagamentos Dinheiro em Caixa" sheetId="5" r:id="rId2"/>
    <sheet name="Pagam. Dinh. Caixa (sem Demon.)" sheetId="6" r:id="rId3"/>
  </sheets>
  <definedNames>
    <definedName name="DataDeInícioDoAnoFiscal" localSheetId="0">'Cobranças'!$B$4</definedName>
    <definedName name="DataDeInícioDoAnoFiscal" localSheetId="2">'Pagam. Dinh. Caixa (sem Demon.)'!$B$4</definedName>
    <definedName name="DataDeInícioDoAnoFiscal" localSheetId="1">'Pagamentos Dinheiro em Caixa'!$B$4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7" l="1"/>
  <c r="B4" i="7" l="1"/>
  <c r="P3" i="7" s="1"/>
  <c r="E12" i="6"/>
  <c r="F12" i="6"/>
  <c r="G12" i="6"/>
  <c r="H12" i="6"/>
  <c r="I12" i="6"/>
  <c r="J12" i="6"/>
  <c r="K12" i="6"/>
  <c r="L12" i="6"/>
  <c r="M12" i="6"/>
  <c r="N12" i="6"/>
  <c r="O12" i="6"/>
  <c r="P12" i="6"/>
  <c r="D12" i="6"/>
  <c r="D1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R10" i="7"/>
  <c r="R9" i="7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R10" i="6"/>
  <c r="R9" i="6"/>
  <c r="R8" i="6"/>
  <c r="R7" i="6"/>
  <c r="R6" i="6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12" i="6" l="1"/>
  <c r="R11" i="7"/>
  <c r="D14" i="7"/>
  <c r="B4" i="6"/>
  <c r="B4" i="5"/>
  <c r="K3" i="7"/>
  <c r="L3" i="7"/>
  <c r="E3" i="7"/>
  <c r="I3" i="7"/>
  <c r="M3" i="7"/>
  <c r="G3" i="7"/>
  <c r="H3" i="7"/>
  <c r="F3" i="7"/>
  <c r="J3" i="7"/>
  <c r="E4" i="7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N3" i="7"/>
  <c r="O3" i="7"/>
  <c r="R11" i="6"/>
  <c r="E6" i="7"/>
  <c r="E12" i="7" s="1"/>
  <c r="R27" i="5"/>
  <c r="P3" i="6" l="1"/>
  <c r="N3" i="6"/>
  <c r="J3" i="6"/>
  <c r="F3" i="6"/>
  <c r="H3" i="6"/>
  <c r="K3" i="6"/>
  <c r="G3" i="6"/>
  <c r="E4" i="6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M3" i="6"/>
  <c r="I3" i="6"/>
  <c r="E3" i="6"/>
  <c r="L3" i="6"/>
  <c r="O3" i="6"/>
  <c r="O3" i="5"/>
  <c r="K3" i="5"/>
  <c r="G3" i="5"/>
  <c r="N3" i="5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M3" i="5"/>
  <c r="I3" i="5"/>
  <c r="E3" i="5"/>
  <c r="P3" i="5"/>
  <c r="L3" i="5"/>
  <c r="H3" i="5"/>
  <c r="J3" i="5"/>
  <c r="F3" i="5"/>
  <c r="E14" i="7"/>
  <c r="F6" i="7" s="1"/>
  <c r="F12" i="7" s="1"/>
  <c r="F14" i="7" s="1"/>
  <c r="G6" i="7" s="1"/>
  <c r="G12" i="7" s="1"/>
  <c r="G14" i="7" l="1"/>
  <c r="H6" i="7" s="1"/>
  <c r="H12" i="7" s="1"/>
  <c r="H14" i="7" l="1"/>
  <c r="I6" i="7" s="1"/>
  <c r="I12" i="7" s="1"/>
  <c r="I14" i="7" l="1"/>
  <c r="J6" i="7" s="1"/>
  <c r="J12" i="7" s="1"/>
  <c r="J14" i="7" l="1"/>
  <c r="K6" i="7" s="1"/>
  <c r="K12" i="7" s="1"/>
  <c r="K14" i="7" l="1"/>
  <c r="L6" i="7" s="1"/>
  <c r="L12" i="7" s="1"/>
  <c r="L14" i="7" l="1"/>
  <c r="M6" i="7" s="1"/>
  <c r="M12" i="7" s="1"/>
  <c r="M14" i="7" l="1"/>
  <c r="N6" i="7" s="1"/>
  <c r="N12" i="7" s="1"/>
  <c r="N14" i="7" l="1"/>
  <c r="O6" i="7" s="1"/>
  <c r="O12" i="7" s="1"/>
  <c r="O14" i="7" l="1"/>
  <c r="P6" i="7" s="1"/>
  <c r="R6" i="7" l="1"/>
  <c r="R12" i="7" s="1"/>
  <c r="R14" i="7" s="1"/>
  <c r="P12" i="7"/>
  <c r="P14" i="7" s="1"/>
</calcChain>
</file>

<file path=xl/sharedStrings.xml><?xml version="1.0" encoding="utf-8"?>
<sst xmlns="http://schemas.openxmlformats.org/spreadsheetml/2006/main" count="57" uniqueCount="44">
  <si>
    <t>O ano fiscal começa:</t>
  </si>
  <si>
    <t>Dinheiro em Caixa (início do mês)</t>
  </si>
  <si>
    <t>Cobranças</t>
  </si>
  <si>
    <t>Vendas a Dinheiro</t>
  </si>
  <si>
    <t>Cobranças em contas de crédito</t>
  </si>
  <si>
    <t>Empréstimos/outras injeções de capital</t>
  </si>
  <si>
    <t>Total</t>
  </si>
  <si>
    <t>Dinheiro Total Disponível (antes de pagamentos com dinheiro em caixa)</t>
  </si>
  <si>
    <t>Posição de Caixa (final do mês)</t>
  </si>
  <si>
    <t>(Pré) Fase de Arranque</t>
  </si>
  <si>
    <t>Estimativa</t>
  </si>
  <si>
    <t xml:space="preserve"> Estimativa do Item</t>
  </si>
  <si>
    <t>Início do ano fiscal:</t>
  </si>
  <si>
    <t>Pagamentos com Dinheiro em Caixa</t>
  </si>
  <si>
    <t>Compras (mercadoria)</t>
  </si>
  <si>
    <t>Compras (indicar)</t>
  </si>
  <si>
    <t>Salários Brutos (levantamentos exatos)</t>
  </si>
  <si>
    <t>Despesas com a folha de pagamentos (impostos, etc.)</t>
  </si>
  <si>
    <t>Serviços externos</t>
  </si>
  <si>
    <t>Consumíveis (escritório e operações)</t>
  </si>
  <si>
    <t>Reparações e manutenção</t>
  </si>
  <si>
    <t>Publicidade</t>
  </si>
  <si>
    <t>Viaturas, entregas e deslocações</t>
  </si>
  <si>
    <t>Contabilidade e assuntos jurídicos</t>
  </si>
  <si>
    <t>Renda</t>
  </si>
  <si>
    <t>Telefone</t>
  </si>
  <si>
    <t>Serviços Públicos</t>
  </si>
  <si>
    <t>Seguro</t>
  </si>
  <si>
    <t>Impostos (sobre imóveis, etc.)</t>
  </si>
  <si>
    <t>Taxas de juro</t>
  </si>
  <si>
    <t>Outras despesas (indicar)</t>
  </si>
  <si>
    <t>Outra (indicar)</t>
  </si>
  <si>
    <t>Diversos</t>
  </si>
  <si>
    <t>Estimativa do Item</t>
  </si>
  <si>
    <t>Pagamentos com Dinheiro em Caixa (fora da demonstração de resultados financeiros)</t>
  </si>
  <si>
    <t>Pagamento de reembolsos de empréstimos</t>
  </si>
  <si>
    <t>Aquisição de ativos (indicar)</t>
  </si>
  <si>
    <t>Outros custos da fase de arranque</t>
  </si>
  <si>
    <t>Reserva e/ou compromisso</t>
  </si>
  <si>
    <t>Dedução dos Proprietários</t>
  </si>
  <si>
    <t>Total de Pagamentos com Dinheiro em Caixa</t>
  </si>
  <si>
    <r>
      <rPr>
        <b/>
        <sz val="28"/>
        <color theme="1" tint="0.14999847407452621"/>
        <rFont val="Calibri"/>
        <family val="2"/>
        <scheme val="major"/>
      </rPr>
      <t>Declaração</t>
    </r>
    <r>
      <rPr>
        <b/>
        <sz val="28"/>
        <color theme="4"/>
        <rFont val="Calibri"/>
        <family val="2"/>
        <scheme val="major"/>
      </rPr>
      <t xml:space="preserve"> de Fluxo de Caixa</t>
    </r>
  </si>
  <si>
    <r>
      <rPr>
        <b/>
        <sz val="28"/>
        <color theme="1" tint="0.14999847407452621"/>
        <rFont val="Calibri"/>
        <family val="2"/>
        <scheme val="major"/>
      </rPr>
      <t>Declaração</t>
    </r>
    <r>
      <rPr>
        <b/>
        <sz val="28"/>
        <color theme="4"/>
        <rFont val="Calibri"/>
        <family val="2"/>
        <scheme val="minor"/>
      </rPr>
      <t xml:space="preserve"> de Fluxo de Caixa</t>
    </r>
  </si>
  <si>
    <r>
      <rPr>
        <b/>
        <sz val="28"/>
        <color theme="1" tint="0.14999847407452621"/>
        <rFont val="Calibri"/>
        <family val="2"/>
        <scheme val="major"/>
      </rPr>
      <t xml:space="preserve">Declaração </t>
    </r>
    <r>
      <rPr>
        <b/>
        <sz val="28"/>
        <color theme="4"/>
        <rFont val="Calibri"/>
        <family val="2"/>
        <scheme val="major"/>
      </rPr>
      <t>de Fluxo de Caixa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</si>
</sst>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mmm"/>
    <numFmt numFmtId="168" formatCode="dd"/>
    <numFmt numFmtId="170" formatCode="#,##0_ ;[Red]\-#,##0\ "/>
    <numFmt numFmtId="171" formatCode="0_ ;[Red]\-0\ "/>
  </numFmts>
  <fonts count="33" x14ac:knownFonts="1">
    <font>
      <sz val="11"/>
      <color theme="1" tint="0.1499374370555742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28"/>
      <color theme="1" tint="0.14999847407452621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sz val="18"/>
      <color theme="1" tint="0.14996795556505021"/>
      <name val="Calibri"/>
      <family val="2"/>
      <scheme val="major"/>
    </font>
    <font>
      <sz val="11"/>
      <color theme="1" tint="0.14975432599871821"/>
      <name val="Calibri"/>
      <family val="2"/>
      <scheme val="major"/>
    </font>
    <font>
      <sz val="12"/>
      <color theme="3"/>
      <name val="Calibri"/>
      <family val="2"/>
      <scheme val="major"/>
    </font>
    <font>
      <sz val="11"/>
      <color theme="1" tint="0.14993743705557422"/>
      <name val="Calibri"/>
      <family val="2"/>
      <scheme val="major"/>
    </font>
    <font>
      <sz val="14"/>
      <color theme="1" tint="0.14975432599871821"/>
      <name val="Calibri"/>
      <family val="2"/>
      <scheme val="major"/>
    </font>
    <font>
      <sz val="10"/>
      <color theme="1" tint="0.499984740745262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medium">
        <color theme="4" tint="-0.24994659260841701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ck">
        <color theme="4"/>
      </bottom>
      <diagonal/>
    </border>
    <border>
      <left/>
      <right style="dotted">
        <color theme="1" tint="0.34998626667073579"/>
      </right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dotted">
        <color theme="1" tint="0.34998626667073579"/>
      </left>
      <right/>
      <top/>
      <bottom/>
      <diagonal/>
    </border>
    <border>
      <left/>
      <right/>
      <top style="double">
        <color theme="1" tint="0.149967955565050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4" fillId="3" borderId="7" applyFont="0" applyAlignment="0">
      <alignment vertical="center"/>
    </xf>
    <xf numFmtId="167" fontId="9" fillId="0" borderId="8">
      <alignment horizontal="right" vertical="center" wrapText="1" indent="1"/>
    </xf>
    <xf numFmtId="170" fontId="15" fillId="0" borderId="0" applyFill="0" applyBorder="0" applyAlignment="0" applyProtection="0"/>
    <xf numFmtId="165" fontId="15" fillId="0" borderId="0" applyFill="0" applyBorder="0" applyAlignment="0" applyProtection="0"/>
    <xf numFmtId="166" fontId="15" fillId="0" borderId="0" applyFill="0" applyBorder="0" applyAlignment="0" applyProtection="0"/>
    <xf numFmtId="164" fontId="15" fillId="0" borderId="0" applyFill="0" applyBorder="0" applyAlignment="0" applyProtection="0"/>
    <xf numFmtId="9" fontId="15" fillId="0" borderId="0" applyFill="0" applyBorder="0" applyAlignment="0" applyProtection="0"/>
    <xf numFmtId="0" fontId="15" fillId="4" borderId="9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16" applyNumberFormat="0" applyAlignment="0" applyProtection="0"/>
    <xf numFmtId="0" fontId="25" fillId="9" borderId="17" applyNumberFormat="0" applyAlignment="0" applyProtection="0"/>
    <xf numFmtId="0" fontId="26" fillId="9" borderId="16" applyNumberFormat="0" applyAlignment="0" applyProtection="0"/>
    <xf numFmtId="0" fontId="27" fillId="0" borderId="18" applyNumberFormat="0" applyFill="0" applyAlignment="0" applyProtection="0"/>
    <xf numFmtId="0" fontId="28" fillId="10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6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10" fillId="0" borderId="0" xfId="2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/>
    <xf numFmtId="0" fontId="0" fillId="0" borderId="0" xfId="0" applyAlignment="1">
      <alignment vertical="center"/>
    </xf>
    <xf numFmtId="0" fontId="0" fillId="2" borderId="0" xfId="0" applyFill="1">
      <alignment vertical="center" wrapText="1"/>
    </xf>
    <xf numFmtId="0" fontId="0" fillId="2" borderId="2" xfId="0" applyFill="1" applyBorder="1">
      <alignment vertical="center" wrapText="1"/>
    </xf>
    <xf numFmtId="0" fontId="0" fillId="2" borderId="4" xfId="0" applyFill="1" applyBorder="1">
      <alignment vertical="center" wrapText="1"/>
    </xf>
    <xf numFmtId="0" fontId="0" fillId="2" borderId="3" xfId="0" applyFill="1" applyBorder="1">
      <alignment vertical="center" wrapText="1"/>
    </xf>
    <xf numFmtId="0" fontId="13" fillId="0" borderId="0" xfId="2" applyFont="1"/>
    <xf numFmtId="0" fontId="0" fillId="2" borderId="6" xfId="0" applyNumberFormat="1" applyFill="1" applyBorder="1">
      <alignment vertical="center" wrapText="1"/>
    </xf>
    <xf numFmtId="0" fontId="0" fillId="2" borderId="4" xfId="0" applyNumberFormat="1" applyFill="1" applyBorder="1">
      <alignment vertical="center" wrapText="1"/>
    </xf>
    <xf numFmtId="0" fontId="0" fillId="2" borderId="4" xfId="0" applyNumberFormat="1" applyFill="1" applyBorder="1" applyAlignment="1">
      <alignment vertical="center"/>
    </xf>
    <xf numFmtId="0" fontId="0" fillId="2" borderId="4" xfId="0" applyNumberFormat="1" applyFont="1" applyFill="1" applyBorder="1" applyAlignment="1">
      <alignment vertical="center"/>
    </xf>
    <xf numFmtId="0" fontId="0" fillId="2" borderId="0" xfId="0" applyNumberFormat="1" applyFill="1">
      <alignment vertical="center" wrapText="1"/>
    </xf>
    <xf numFmtId="0" fontId="0" fillId="0" borderId="0" xfId="0" applyNumberFormat="1">
      <alignment vertical="center" wrapText="1"/>
    </xf>
    <xf numFmtId="0" fontId="14" fillId="2" borderId="4" xfId="0" applyNumberFormat="1" applyFont="1" applyFill="1" applyBorder="1">
      <alignment vertical="center" wrapText="1"/>
    </xf>
    <xf numFmtId="14" fontId="18" fillId="0" borderId="0" xfId="0" applyNumberFormat="1" applyFont="1" applyBorder="1" applyAlignment="1">
      <alignment horizontal="left" vertical="center" indent="1"/>
    </xf>
    <xf numFmtId="0" fontId="0" fillId="0" borderId="0" xfId="0" applyFont="1">
      <alignment vertical="center" wrapText="1"/>
    </xf>
    <xf numFmtId="0" fontId="0" fillId="0" borderId="0" xfId="0" applyFont="1" applyFill="1" applyBorder="1">
      <alignment vertical="center" wrapText="1"/>
    </xf>
    <xf numFmtId="0" fontId="18" fillId="2" borderId="4" xfId="0" applyNumberFormat="1" applyFont="1" applyFill="1" applyBorder="1" applyAlignment="1">
      <alignment horizontal="right" wrapText="1" indent="1"/>
    </xf>
    <xf numFmtId="38" fontId="19" fillId="0" borderId="10" xfId="7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wrapText="1" indent="1"/>
    </xf>
    <xf numFmtId="0" fontId="8" fillId="2" borderId="5" xfId="0" applyNumberFormat="1" applyFont="1" applyFill="1" applyBorder="1" applyAlignment="1">
      <alignment horizontal="right" vertical="center" wrapText="1" indent="1"/>
    </xf>
    <xf numFmtId="3" fontId="5" fillId="0" borderId="8" xfId="0" applyNumberFormat="1" applyFont="1" applyFill="1" applyBorder="1" applyAlignment="1">
      <alignment horizontal="right" vertical="center" wrapText="1" indent="1"/>
    </xf>
    <xf numFmtId="3" fontId="18" fillId="0" borderId="8" xfId="0" applyNumberFormat="1" applyFont="1" applyFill="1" applyBorder="1" applyAlignment="1">
      <alignment horizontal="right" wrapText="1" indent="1"/>
    </xf>
    <xf numFmtId="0" fontId="16" fillId="2" borderId="4" xfId="7" applyNumberFormat="1" applyFont="1" applyFill="1" applyBorder="1" applyAlignment="1">
      <alignment horizontal="right"/>
    </xf>
    <xf numFmtId="0" fontId="3" fillId="0" borderId="10" xfId="0" applyFont="1" applyFill="1" applyBorder="1">
      <alignment vertical="center" wrapText="1"/>
    </xf>
    <xf numFmtId="0" fontId="19" fillId="0" borderId="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/>
    <xf numFmtId="0" fontId="4" fillId="2" borderId="4" xfId="0" applyNumberFormat="1" applyFont="1" applyFill="1" applyBorder="1" applyAlignment="1">
      <alignment vertical="center"/>
    </xf>
    <xf numFmtId="0" fontId="0" fillId="0" borderId="10" xfId="0" applyBorder="1">
      <alignment vertical="center" wrapText="1"/>
    </xf>
    <xf numFmtId="0" fontId="10" fillId="0" borderId="0" xfId="2" applyAlignment="1"/>
    <xf numFmtId="0" fontId="0" fillId="0" borderId="0" xfId="0" applyAlignment="1">
      <alignment wrapText="1"/>
    </xf>
    <xf numFmtId="0" fontId="0" fillId="2" borderId="4" xfId="0" applyNumberFormat="1" applyFill="1" applyBorder="1" applyAlignment="1">
      <alignment wrapText="1"/>
    </xf>
    <xf numFmtId="0" fontId="18" fillId="0" borderId="0" xfId="0" applyNumberFormat="1" applyFont="1" applyBorder="1" applyAlignment="1">
      <alignment horizontal="left" vertical="center" indent="1"/>
    </xf>
    <xf numFmtId="0" fontId="18" fillId="0" borderId="0" xfId="0" applyNumberFormat="1" applyFont="1" applyFill="1" applyBorder="1" applyAlignment="1">
      <alignment horizontal="right" wrapText="1" indent="1"/>
    </xf>
    <xf numFmtId="0" fontId="0" fillId="0" borderId="0" xfId="0" applyNumberFormat="1" applyFont="1" applyFill="1" applyBorder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/>
    <xf numFmtId="0" fontId="3" fillId="0" borderId="10" xfId="0" applyNumberFormat="1" applyFont="1" applyFill="1" applyBorder="1" applyAlignment="1"/>
    <xf numFmtId="0" fontId="10" fillId="3" borderId="12" xfId="2" applyNumberFormat="1" applyFill="1" applyBorder="1" applyAlignment="1">
      <alignment horizontal="left" vertical="center"/>
    </xf>
    <xf numFmtId="0" fontId="14" fillId="0" borderId="4" xfId="0" applyNumberFormat="1" applyFont="1" applyFill="1" applyBorder="1">
      <alignment vertical="center" wrapText="1"/>
    </xf>
    <xf numFmtId="0" fontId="10" fillId="0" borderId="12" xfId="2" applyNumberFormat="1" applyFont="1" applyFill="1" applyBorder="1" applyAlignment="1">
      <alignment horizontal="left" vertical="center"/>
    </xf>
    <xf numFmtId="0" fontId="19" fillId="0" borderId="0" xfId="0" applyNumberFormat="1" applyFont="1" applyAlignment="1">
      <alignment horizontal="left" vertical="center" indent="1"/>
    </xf>
    <xf numFmtId="0" fontId="2" fillId="0" borderId="0" xfId="0" applyNumberFormat="1" applyFont="1" applyAlignment="1">
      <alignment horizontal="left" vertical="center" indent="1"/>
    </xf>
    <xf numFmtId="0" fontId="18" fillId="0" borderId="8" xfId="0" applyNumberFormat="1" applyFont="1" applyFill="1" applyBorder="1" applyAlignment="1">
      <alignment horizontal="right" wrapText="1" indent="1"/>
    </xf>
    <xf numFmtId="0" fontId="18" fillId="0" borderId="11" xfId="0" applyNumberFormat="1" applyFont="1" applyFill="1" applyBorder="1" applyAlignment="1">
      <alignment horizontal="right" wrapText="1" indent="1"/>
    </xf>
    <xf numFmtId="0" fontId="5" fillId="0" borderId="8" xfId="0" applyNumberFormat="1" applyFont="1" applyFill="1" applyBorder="1" applyAlignment="1">
      <alignment horizontal="right" vertical="center" wrapText="1" indent="1"/>
    </xf>
    <xf numFmtId="168" fontId="18" fillId="0" borderId="11" xfId="0" applyNumberFormat="1" applyFont="1" applyFill="1" applyBorder="1" applyAlignment="1">
      <alignment horizontal="right" wrapText="1" indent="1"/>
    </xf>
    <xf numFmtId="170" fontId="19" fillId="0" borderId="0" xfId="0" applyNumberFormat="1" applyFont="1" applyAlignment="1">
      <alignment horizontal="right" vertical="center"/>
    </xf>
    <xf numFmtId="170" fontId="0" fillId="0" borderId="0" xfId="0" applyNumberFormat="1">
      <alignment vertical="center" wrapText="1"/>
    </xf>
    <xf numFmtId="170" fontId="18" fillId="3" borderId="10" xfId="5" applyNumberFormat="1" applyFont="1" applyBorder="1" applyAlignment="1">
      <alignment vertical="center"/>
    </xf>
    <xf numFmtId="170" fontId="19" fillId="0" borderId="10" xfId="7" applyNumberFormat="1" applyFont="1" applyFill="1" applyBorder="1" applyAlignment="1">
      <alignment horizontal="right" vertical="center"/>
    </xf>
    <xf numFmtId="170" fontId="19" fillId="0" borderId="0" xfId="0" applyNumberFormat="1" applyFont="1">
      <alignment vertical="center" wrapText="1"/>
    </xf>
    <xf numFmtId="170" fontId="19" fillId="0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vertical="center"/>
    </xf>
    <xf numFmtId="170" fontId="19" fillId="0" borderId="0" xfId="0" applyNumberFormat="1" applyFont="1" applyFill="1" applyBorder="1">
      <alignment vertical="center" wrapText="1"/>
    </xf>
    <xf numFmtId="170" fontId="16" fillId="0" borderId="0" xfId="0" applyNumberFormat="1" applyFont="1" applyFill="1" applyBorder="1" applyAlignment="1">
      <alignment horizontal="right" vertical="center"/>
    </xf>
    <xf numFmtId="167" fontId="9" fillId="0" borderId="8" xfId="6" applyNumberFormat="1">
      <alignment horizontal="right" vertical="center" wrapText="1" indent="1"/>
    </xf>
    <xf numFmtId="0" fontId="6" fillId="0" borderId="1" xfId="1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20% - Cor1" xfId="26" builtinId="30" customBuiltin="1"/>
    <cellStyle name="20% - Cor2" xfId="30" builtinId="34" customBuiltin="1"/>
    <cellStyle name="20% - Cor3" xfId="34" builtinId="38" customBuiltin="1"/>
    <cellStyle name="20% - Cor4" xfId="38" builtinId="42" customBuiltin="1"/>
    <cellStyle name="20% - Cor5" xfId="42" builtinId="46" customBuiltin="1"/>
    <cellStyle name="20% - Cor6" xfId="46" builtinId="50" customBuiltin="1"/>
    <cellStyle name="40% - Cor1" xfId="27" builtinId="31" customBuiltin="1"/>
    <cellStyle name="40% - Cor2" xfId="31" builtinId="35" customBuiltin="1"/>
    <cellStyle name="40% - Cor3" xfId="35" builtinId="39" customBuiltin="1"/>
    <cellStyle name="40% - Cor4" xfId="39" builtinId="43" customBuiltin="1"/>
    <cellStyle name="40% - Cor5" xfId="43" builtinId="47" customBuiltin="1"/>
    <cellStyle name="40% - Cor6" xfId="47" builtinId="51" customBuiltin="1"/>
    <cellStyle name="60% - Cor1" xfId="28" builtinId="32" customBuiltin="1"/>
    <cellStyle name="60% - Cor2" xfId="32" builtinId="36" customBuiltin="1"/>
    <cellStyle name="60% - Cor3" xfId="36" builtinId="40" customBuiltin="1"/>
    <cellStyle name="60% - Cor4" xfId="40" builtinId="44" customBuiltin="1"/>
    <cellStyle name="60% - Cor5" xfId="44" builtinId="48" customBuiltin="1"/>
    <cellStyle name="60% - Cor6" xfId="48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14" builtinId="19" customBuiltin="1"/>
    <cellStyle name="Cálculo" xfId="20" builtinId="22" customBuiltin="1"/>
    <cellStyle name="Célula Ligada" xfId="21" builtinId="24" customBuiltin="1"/>
    <cellStyle name="Cor1" xfId="25" builtinId="29" customBuiltin="1"/>
    <cellStyle name="Cor2" xfId="29" builtinId="33" customBuiltin="1"/>
    <cellStyle name="Cor3" xfId="33" builtinId="37" customBuiltin="1"/>
    <cellStyle name="Cor4" xfId="37" builtinId="41" customBuiltin="1"/>
    <cellStyle name="Cor5" xfId="41" builtinId="45" customBuiltin="1"/>
    <cellStyle name="Cor6" xfId="45" builtinId="49" customBuiltin="1"/>
    <cellStyle name="Correto" xfId="15" builtinId="26" customBuiltin="1"/>
    <cellStyle name="Entrada" xfId="18" builtinId="20" customBuiltin="1"/>
    <cellStyle name="Incorreto" xfId="16" builtinId="27" customBuiltin="1"/>
    <cellStyle name="Mês" xfId="6" xr:uid="{00000000-0005-0000-0000-000008000000}"/>
    <cellStyle name="Moeda" xfId="9" builtinId="4" customBuiltin="1"/>
    <cellStyle name="Moeda [0]" xfId="10" builtinId="7" customBuiltin="1"/>
    <cellStyle name="Neutro" xfId="17" builtinId="28" customBuiltin="1"/>
    <cellStyle name="Normal" xfId="0" builtinId="0" customBuiltin="1"/>
    <cellStyle name="Nota" xfId="12" builtinId="10" customBuiltin="1"/>
    <cellStyle name="Percentagem" xfId="11" builtinId="5" customBuiltin="1"/>
    <cellStyle name="Saída" xfId="19" builtinId="21" customBuiltin="1"/>
    <cellStyle name="Separador de milhares [0]" xfId="8" builtinId="6" customBuiltin="1"/>
    <cellStyle name="Texto de Aviso" xfId="23" builtinId="11" customBuiltin="1"/>
    <cellStyle name="Texto Explicativo" xfId="13" builtinId="53" customBuiltin="1"/>
    <cellStyle name="Título" xfId="1" builtinId="15" customBuiltin="1"/>
    <cellStyle name="Totais" xfId="5" xr:uid="{00000000-0005-0000-0000-00000D000000}"/>
    <cellStyle name="Total" xfId="24" builtinId="25" customBuiltin="1"/>
    <cellStyle name="Verificar Célula" xfId="22" builtinId="23" customBuiltin="1"/>
    <cellStyle name="Vírgula" xfId="7" builtinId="3" customBuiltin="1"/>
  </cellStyles>
  <dxfs count="1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1" tint="0.34998626667073579"/>
        </left>
        <right style="dotted">
          <color theme="1" tint="0.34998626667073579"/>
        </right>
        <top style="thin">
          <color theme="1" tint="0.34998626667073579"/>
        </top>
        <bottom style="dotted">
          <color theme="1" tint="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-0.24994659260841701"/>
        </bottom>
      </border>
    </dxf>
    <dxf>
      <font>
        <b val="0"/>
        <i val="0"/>
        <color theme="1" tint="0.14996795556505021"/>
      </font>
    </dxf>
    <dxf>
      <font>
        <color theme="1" tint="0.34998626667073579"/>
      </font>
      <border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dashed">
          <color theme="1" tint="0.34998626667073579"/>
        </vertical>
        <horizontal style="thin">
          <color theme="1" tint="0.34998626667073579"/>
        </horizontal>
      </border>
    </dxf>
  </dxfs>
  <tableStyles count="1" defaultPivotStyle="PivotStyleLight16">
    <tableStyle name="Cobranças" pivot="0" count="7" xr9:uid="{00000000-0011-0000-FFFF-FFFF00000000}">
      <tableStyleElement type="wholeTable" dxfId="124"/>
      <tableStyleElement type="headerRow" dxfId="123"/>
      <tableStyleElement type="totalRow" dxfId="122"/>
      <tableStyleElement type="firstColumn" dxfId="121"/>
      <tableStyleElement type="lastColumn" dxfId="120"/>
      <tableStyleElement type="firstTotalCell" dxfId="119"/>
      <tableStyleElement type="lastTotalCell" dxfId="1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0000000}" name="Cobranças" displayName="Cobranças" ref="B8:S11" headerRowCount="0" totalsRowCount="1">
  <tableColumns count="18">
    <tableColumn id="1" xr3:uid="{00000000-0010-0000-0000-000001000000}" name="Itens" totalsRowLabel="Total" headerRowDxfId="6" dataDxfId="117" totalsRowDxfId="116"/>
    <tableColumn id="17" xr3:uid="{00000000-0010-0000-0000-000011000000}" name="Coluna2" headerRowDxfId="7" dataDxfId="115" totalsRowDxfId="114"/>
    <tableColumn id="2" xr3:uid="{00000000-0010-0000-0000-000002000000}" name="Período 0" totalsRowFunction="sum" dataDxfId="113" totalsRowDxfId="112"/>
    <tableColumn id="3" xr3:uid="{00000000-0010-0000-0000-000003000000}" name="Período 1" totalsRowFunction="sum" dataDxfId="111" totalsRowDxfId="110"/>
    <tableColumn id="4" xr3:uid="{00000000-0010-0000-0000-000004000000}" name="Período 2" totalsRowFunction="sum" dataDxfId="109" totalsRowDxfId="108"/>
    <tableColumn id="5" xr3:uid="{00000000-0010-0000-0000-000005000000}" name="Período 3" totalsRowFunction="sum" dataDxfId="107" totalsRowDxfId="106"/>
    <tableColumn id="6" xr3:uid="{00000000-0010-0000-0000-000006000000}" name="Período 4" totalsRowFunction="sum" dataDxfId="105" totalsRowDxfId="104"/>
    <tableColumn id="7" xr3:uid="{00000000-0010-0000-0000-000007000000}" name="Período 5" totalsRowFunction="sum" dataDxfId="103" totalsRowDxfId="102"/>
    <tableColumn id="8" xr3:uid="{00000000-0010-0000-0000-000008000000}" name="Período 6" totalsRowFunction="sum" dataDxfId="101" totalsRowDxfId="100"/>
    <tableColumn id="9" xr3:uid="{00000000-0010-0000-0000-000009000000}" name="Período 7" totalsRowFunction="sum" dataDxfId="99" totalsRowDxfId="98"/>
    <tableColumn id="10" xr3:uid="{00000000-0010-0000-0000-00000A000000}" name="Período 8" totalsRowFunction="sum" dataDxfId="97" totalsRowDxfId="96"/>
    <tableColumn id="11" xr3:uid="{00000000-0010-0000-0000-00000B000000}" name="Período 9" totalsRowFunction="sum" dataDxfId="95" totalsRowDxfId="94"/>
    <tableColumn id="12" xr3:uid="{00000000-0010-0000-0000-00000C000000}" name="Período 10" totalsRowFunction="sum" dataDxfId="93" totalsRowDxfId="92"/>
    <tableColumn id="13" xr3:uid="{00000000-0010-0000-0000-00000D000000}" name="Período 11" totalsRowFunction="sum" dataDxfId="91" totalsRowDxfId="90"/>
    <tableColumn id="14" xr3:uid="{00000000-0010-0000-0000-00000E000000}" name="Período 12" totalsRowFunction="sum" dataDxfId="89" totalsRowDxfId="88"/>
    <tableColumn id="18" xr3:uid="{00000000-0010-0000-0000-000012000000}" name="Coluna3" dataDxfId="87" totalsRowDxfId="86"/>
    <tableColumn id="15" xr3:uid="{00000000-0010-0000-0000-00000F000000}" name="Total" totalsRowFunction="sum" dataDxfId="85" totalsRowDxfId="84">
      <calculatedColumnFormula>SUM(Cobranças[[#This Row],[Período 0]:[Período 12]])</calculatedColumnFormula>
    </tableColumn>
    <tableColumn id="16" xr3:uid="{00000000-0010-0000-0000-000010000000}" name="Coluna1"/>
  </tableColumns>
  <tableStyleInfo name="Cobranças" showFirstColumn="1" showLastColumn="1" showRowStripes="0" showColumnStripes="0"/>
  <extLst>
    <ext xmlns:x14="http://schemas.microsoft.com/office/spreadsheetml/2009/9/main" uri="{504A1905-F514-4f6f-8877-14C23A59335A}">
      <x14:table altTextSummary="Cobranças durante 12 meses, com início no primeiro mês do ano fiscal, juntamente com o cálculo do total gera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1000000}" name="PagamentosComDinheiroEmCaixa" displayName="PagamentosComDinheiroEmCaixa" ref="B6:S27" headerRowCount="0" totalsRowCount="1">
  <tableColumns count="18">
    <tableColumn id="1" xr3:uid="{00000000-0010-0000-0100-000001000000}" name="Itens" totalsRowLabel="Total" headerRowDxfId="83" dataDxfId="82" totalsRowDxfId="81"/>
    <tableColumn id="17" xr3:uid="{00000000-0010-0000-0100-000011000000}" name="Coluna2" headerRowDxfId="80" dataDxfId="79" totalsRowDxfId="78"/>
    <tableColumn id="2" xr3:uid="{00000000-0010-0000-0100-000002000000}" name="Período 0" totalsRowFunction="sum" dataDxfId="77" totalsRowDxfId="76"/>
    <tableColumn id="3" xr3:uid="{00000000-0010-0000-0100-000003000000}" name="Período 1" totalsRowFunction="sum" dataDxfId="75" totalsRowDxfId="74"/>
    <tableColumn id="4" xr3:uid="{00000000-0010-0000-0100-000004000000}" name="Período 2" totalsRowFunction="sum" dataDxfId="73" totalsRowDxfId="72"/>
    <tableColumn id="5" xr3:uid="{00000000-0010-0000-0100-000005000000}" name="Período 3" totalsRowFunction="sum" dataDxfId="71" totalsRowDxfId="70"/>
    <tableColumn id="6" xr3:uid="{00000000-0010-0000-0100-000006000000}" name="Período 4" totalsRowFunction="sum" dataDxfId="69" totalsRowDxfId="68"/>
    <tableColumn id="7" xr3:uid="{00000000-0010-0000-0100-000007000000}" name="Período 5" totalsRowFunction="sum" dataDxfId="67" totalsRowDxfId="66"/>
    <tableColumn id="8" xr3:uid="{00000000-0010-0000-0100-000008000000}" name="Período 6" totalsRowFunction="sum" dataDxfId="65" totalsRowDxfId="64"/>
    <tableColumn id="9" xr3:uid="{00000000-0010-0000-0100-000009000000}" name="Período 7" totalsRowFunction="sum" dataDxfId="63" totalsRowDxfId="62"/>
    <tableColumn id="10" xr3:uid="{00000000-0010-0000-0100-00000A000000}" name="Período 8" totalsRowFunction="sum" dataDxfId="61" totalsRowDxfId="60"/>
    <tableColumn id="11" xr3:uid="{00000000-0010-0000-0100-00000B000000}" name="Período 9" totalsRowFunction="sum" dataDxfId="59" totalsRowDxfId="58"/>
    <tableColumn id="12" xr3:uid="{00000000-0010-0000-0100-00000C000000}" name="Período 10" totalsRowFunction="sum" dataDxfId="57" totalsRowDxfId="56"/>
    <tableColumn id="13" xr3:uid="{00000000-0010-0000-0100-00000D000000}" name="Período 11" totalsRowFunction="sum" dataDxfId="55" totalsRowDxfId="54"/>
    <tableColumn id="14" xr3:uid="{00000000-0010-0000-0100-00000E000000}" name="Período 12" totalsRowFunction="sum" dataDxfId="53" totalsRowDxfId="52"/>
    <tableColumn id="18" xr3:uid="{00000000-0010-0000-0100-000012000000}" name="Coluna3" dataDxfId="51" totalsRowDxfId="50"/>
    <tableColumn id="15" xr3:uid="{00000000-0010-0000-0100-00000F000000}" name="Total" totalsRowFunction="sum" dataDxfId="49" totalsRowDxfId="48">
      <calculatedColumnFormula>SUM(PagamentosComDinheiroEmCaixa[[#This Row],[Período 0]:[Período 12]])</calculatedColumnFormula>
    </tableColumn>
    <tableColumn id="16" xr3:uid="{00000000-0010-0000-0100-000010000000}" name="Coluna1" dataDxfId="47" totalsRowDxfId="46"/>
  </tableColumns>
  <tableStyleInfo name="Cobranças" showFirstColumn="1" showLastColumn="1" showRowStripes="0" showColumnStripes="0"/>
  <extLst>
    <ext xmlns:x14="http://schemas.microsoft.com/office/spreadsheetml/2009/9/main" uri="{504A1905-F514-4f6f-8877-14C23A59335A}">
      <x14:table altTextSummary="Pagamentos em dinheiro durante 12 meses, com início no primeiro mês do ano fiscal, juntamente com o cálculo do total geral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2000000}" name="PagamentosComDinheiro" displayName="PagamentosComDinheiro" ref="B6:S11" headerRowCount="0" totalsRowCount="1">
  <tableColumns count="18">
    <tableColumn id="1" xr3:uid="{00000000-0010-0000-0200-000001000000}" name="Items" totalsRowLabel="Total" headerRowDxfId="45" dataDxfId="44" totalsRowDxfId="43"/>
    <tableColumn id="17" xr3:uid="{00000000-0010-0000-0200-000011000000}" name="Coluna2" headerRowDxfId="42" dataDxfId="41" totalsRowDxfId="40"/>
    <tableColumn id="2" xr3:uid="{00000000-0010-0000-0200-000002000000}" name="Period 0" totalsRowFunction="sum" dataDxfId="39" totalsRowDxfId="38"/>
    <tableColumn id="3" xr3:uid="{00000000-0010-0000-0200-000003000000}" name="Period 1" totalsRowFunction="sum" dataDxfId="37" totalsRowDxfId="36"/>
    <tableColumn id="4" xr3:uid="{00000000-0010-0000-0200-000004000000}" name="Period 2" totalsRowFunction="sum" dataDxfId="35" totalsRowDxfId="34"/>
    <tableColumn id="5" xr3:uid="{00000000-0010-0000-0200-000005000000}" name="Period 3" totalsRowFunction="sum" dataDxfId="33" totalsRowDxfId="32"/>
    <tableColumn id="6" xr3:uid="{00000000-0010-0000-0200-000006000000}" name="Period 4" totalsRowFunction="sum" dataDxfId="31" totalsRowDxfId="30"/>
    <tableColumn id="7" xr3:uid="{00000000-0010-0000-0200-000007000000}" name="Period 5" totalsRowFunction="sum" dataDxfId="29" totalsRowDxfId="28"/>
    <tableColumn id="8" xr3:uid="{00000000-0010-0000-0200-000008000000}" name="Period 6" totalsRowFunction="sum" dataDxfId="27" totalsRowDxfId="26"/>
    <tableColumn id="9" xr3:uid="{00000000-0010-0000-0200-000009000000}" name="Period 7" totalsRowFunction="sum" dataDxfId="25" totalsRowDxfId="24"/>
    <tableColumn id="10" xr3:uid="{00000000-0010-0000-0200-00000A000000}" name="Period 8" totalsRowFunction="sum" dataDxfId="23" totalsRowDxfId="22"/>
    <tableColumn id="11" xr3:uid="{00000000-0010-0000-0200-00000B000000}" name="Period 9" totalsRowFunction="sum" dataDxfId="21" totalsRowDxfId="20"/>
    <tableColumn id="12" xr3:uid="{00000000-0010-0000-0200-00000C000000}" name="Period 10" totalsRowFunction="sum" dataDxfId="19" totalsRowDxfId="18"/>
    <tableColumn id="13" xr3:uid="{00000000-0010-0000-0200-00000D000000}" name="Period 11" totalsRowFunction="sum" dataDxfId="17" totalsRowDxfId="16"/>
    <tableColumn id="14" xr3:uid="{00000000-0010-0000-0200-00000E000000}" name="Period 12" totalsRowFunction="sum" dataDxfId="15" totalsRowDxfId="14"/>
    <tableColumn id="18" xr3:uid="{00000000-0010-0000-0200-000012000000}" name="Column3" dataDxfId="13" totalsRowDxfId="12"/>
    <tableColumn id="15" xr3:uid="{00000000-0010-0000-0200-00000F000000}" name="Total" totalsRowFunction="sum" dataDxfId="11" totalsRowDxfId="10">
      <calculatedColumnFormula>SUM(PagamentosComDinheiro[[#This Row],[Period 0]:[Period 12]])</calculatedColumnFormula>
    </tableColumn>
    <tableColumn id="16" xr3:uid="{00000000-0010-0000-0200-000010000000}" name="Column1" dataDxfId="9" totalsRowDxfId="8"/>
  </tableColumns>
  <tableStyleInfo name="Cobranças" showFirstColumn="1" showLastColumn="1" showRowStripes="0" showColumnStripes="0"/>
  <extLst>
    <ext xmlns:x14="http://schemas.microsoft.com/office/spreadsheetml/2009/9/main" uri="{504A1905-F514-4f6f-8877-14C23A59335A}">
      <x14:table altTextSummary="Cobranças (fora da demonstração de resultados financeiros) durante 12 meses, com início no primeiro mês do ano fiscal, juntamente com o cálculo do total geral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14"/>
  <sheetViews>
    <sheetView showGridLines="0" tabSelected="1" zoomScaleNormal="100" workbookViewId="0">
      <pane ySplit="4" topLeftCell="A5" activePane="bottomLeft" state="frozen"/>
      <selection activeCell="D24" sqref="D24"/>
      <selection pane="bottomLeft"/>
    </sheetView>
  </sheetViews>
  <sheetFormatPr defaultRowHeight="17.25" customHeight="1" x14ac:dyDescent="0.25"/>
  <cols>
    <col min="1" max="1" width="2.5703125" customWidth="1"/>
    <col min="2" max="2" width="76.7109375" customWidth="1"/>
    <col min="3" max="3" width="3" customWidth="1"/>
    <col min="4" max="4" width="13.42578125" customWidth="1"/>
    <col min="5" max="16" width="12.28515625" customWidth="1"/>
    <col min="17" max="17" width="3" style="16" customWidth="1"/>
    <col min="18" max="18" width="20.42578125" bestFit="1" customWidth="1"/>
    <col min="19" max="19" width="10.42578125" bestFit="1" customWidth="1"/>
  </cols>
  <sheetData>
    <row r="1" spans="2:19" ht="42" customHeight="1" thickBot="1" x14ac:dyDescent="0.6">
      <c r="B1" s="61" t="s">
        <v>41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2:19" ht="22.5" customHeight="1" thickTop="1" x14ac:dyDescent="0.25"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1"/>
    </row>
    <row r="3" spans="2:19" ht="30" customHeight="1" x14ac:dyDescent="0.3">
      <c r="B3" s="10" t="s">
        <v>0</v>
      </c>
      <c r="D3" s="47" t="s">
        <v>9</v>
      </c>
      <c r="E3" s="60" t="str">
        <f ca="1">UPPER(TEXT(DataDeInícioDoAnoFiscal,"mmm"))</f>
        <v>JUL</v>
      </c>
      <c r="F3" s="60" t="str">
        <f ca="1">UPPER(TEXT(EOMONTH(DataDeInícioDoAnoFiscal,1),"mmm"))</f>
        <v>AGO</v>
      </c>
      <c r="G3" s="60" t="str">
        <f ca="1">UPPER(TEXT(EOMONTH(DataDeInícioDoAnoFiscal,2),"mmm"))</f>
        <v>SET</v>
      </c>
      <c r="H3" s="60" t="str">
        <f ca="1">UPPER(TEXT(EOMONTH(DataDeInícioDoAnoFiscal,3),"mmm"))</f>
        <v>OUT</v>
      </c>
      <c r="I3" s="60" t="str">
        <f ca="1">UPPER(TEXT(EOMONTH(DataDeInícioDoAnoFiscal,4),"mmm"))</f>
        <v>NOV</v>
      </c>
      <c r="J3" s="60" t="str">
        <f ca="1">UPPER(TEXT(EOMONTH(DataDeInícioDoAnoFiscal,5),"mmm"))</f>
        <v>DEZ</v>
      </c>
      <c r="K3" s="60" t="str">
        <f ca="1">UPPER(TEXT(EOMONTH(DataDeInícioDoAnoFiscal,6),"mmm"))</f>
        <v>JAN</v>
      </c>
      <c r="L3" s="60" t="str">
        <f ca="1">UPPER(TEXT(EOMONTH(DataDeInícioDoAnoFiscal,7),"mmm"))</f>
        <v>FEV</v>
      </c>
      <c r="M3" s="60" t="str">
        <f ca="1">UPPER(TEXT(EOMONTH(DataDeInícioDoAnoFiscal,8),"mmm"))</f>
        <v>MAR</v>
      </c>
      <c r="N3" s="60" t="str">
        <f ca="1">UPPER(TEXT(EOMONTH(DataDeInícioDoAnoFiscal,9),"mmm"))</f>
        <v>ABR</v>
      </c>
      <c r="O3" s="60" t="str">
        <f ca="1">UPPER(TEXT(EOMONTH(DataDeInícioDoAnoFiscal,10),"mmm"))</f>
        <v>MAI</v>
      </c>
      <c r="P3" s="60" t="str">
        <f ca="1">UPPER(TEXT(EOMONTH(DataDeInícioDoAnoFiscal,11),"mmm"))</f>
        <v>JUN</v>
      </c>
      <c r="Q3" s="24"/>
      <c r="R3" s="49" t="s">
        <v>6</v>
      </c>
      <c r="S3" s="64"/>
    </row>
    <row r="4" spans="2:19" s="19" customFormat="1" ht="16.5" customHeight="1" thickBot="1" x14ac:dyDescent="0.3">
      <c r="B4" s="18">
        <f ca="1">DATE(YEAR(TODAY()),7,1)</f>
        <v>43647</v>
      </c>
      <c r="D4" s="48" t="s">
        <v>10</v>
      </c>
      <c r="E4" s="50">
        <f ca="1">DataDeInícioDoAnoFiscal</f>
        <v>43647</v>
      </c>
      <c r="F4" s="50">
        <f t="shared" ref="F4" ca="1" si="0">EOMONTH(E4,0)+DAY(DataDeInícioDoAnoFiscal)</f>
        <v>43678</v>
      </c>
      <c r="G4" s="50">
        <f t="shared" ref="G4" ca="1" si="1">EOMONTH(F4,0)+DAY(DataDeInícioDoAnoFiscal)</f>
        <v>43709</v>
      </c>
      <c r="H4" s="50">
        <f t="shared" ref="H4" ca="1" si="2">EOMONTH(G4,0)+DAY(DataDeInícioDoAnoFiscal)</f>
        <v>43739</v>
      </c>
      <c r="I4" s="50">
        <f t="shared" ref="I4" ca="1" si="3">EOMONTH(H4,0)+DAY(DataDeInícioDoAnoFiscal)</f>
        <v>43770</v>
      </c>
      <c r="J4" s="50">
        <f t="shared" ref="J4" ca="1" si="4">EOMONTH(I4,0)+DAY(DataDeInícioDoAnoFiscal)</f>
        <v>43800</v>
      </c>
      <c r="K4" s="50">
        <f t="shared" ref="K4" ca="1" si="5">EOMONTH(J4,0)+DAY(DataDeInícioDoAnoFiscal)</f>
        <v>43831</v>
      </c>
      <c r="L4" s="50">
        <f t="shared" ref="L4" ca="1" si="6">EOMONTH(K4,0)+DAY(DataDeInícioDoAnoFiscal)</f>
        <v>43862</v>
      </c>
      <c r="M4" s="50">
        <f t="shared" ref="M4" ca="1" si="7">EOMONTH(L4,0)+DAY(DataDeInícioDoAnoFiscal)</f>
        <v>43891</v>
      </c>
      <c r="N4" s="50">
        <f t="shared" ref="N4" ca="1" si="8">EOMONTH(M4,0)+DAY(DataDeInícioDoAnoFiscal)</f>
        <v>43922</v>
      </c>
      <c r="O4" s="50">
        <f t="shared" ref="O4" ca="1" si="9">EOMONTH(N4,0)+DAY(DataDeInícioDoAnoFiscal)</f>
        <v>43952</v>
      </c>
      <c r="P4" s="50">
        <f t="shared" ref="P4" ca="1" si="10">EOMONTH(O4,0)+DAY(DataDeInícioDoAnoFiscal)</f>
        <v>43983</v>
      </c>
      <c r="Q4" s="21"/>
      <c r="R4" s="47" t="s">
        <v>11</v>
      </c>
      <c r="S4" s="64"/>
    </row>
    <row r="5" spans="2:19" s="19" customFormat="1" ht="17.25" customHeight="1" thickTop="1" x14ac:dyDescent="0.25">
      <c r="B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21"/>
      <c r="R5" s="37"/>
      <c r="S5" s="20"/>
    </row>
    <row r="6" spans="2:19" s="19" customFormat="1" ht="17.25" customHeight="1" thickBot="1" x14ac:dyDescent="0.3">
      <c r="B6" s="44" t="s">
        <v>1</v>
      </c>
      <c r="D6" s="22">
        <v>100</v>
      </c>
      <c r="E6" s="22">
        <f>D14</f>
        <v>100</v>
      </c>
      <c r="F6" s="22">
        <f>E14</f>
        <v>-175</v>
      </c>
      <c r="G6" s="22">
        <f>F14</f>
        <v>-5</v>
      </c>
      <c r="H6" s="22">
        <f t="shared" ref="H6:P6" si="11">G14</f>
        <v>-51</v>
      </c>
      <c r="I6" s="22">
        <f t="shared" si="11"/>
        <v>174</v>
      </c>
      <c r="J6" s="22">
        <f t="shared" si="11"/>
        <v>219</v>
      </c>
      <c r="K6" s="22">
        <f t="shared" si="11"/>
        <v>219</v>
      </c>
      <c r="L6" s="22">
        <f t="shared" si="11"/>
        <v>219</v>
      </c>
      <c r="M6" s="22">
        <f t="shared" si="11"/>
        <v>219</v>
      </c>
      <c r="N6" s="22">
        <f t="shared" si="11"/>
        <v>219</v>
      </c>
      <c r="O6" s="22">
        <f t="shared" si="11"/>
        <v>219</v>
      </c>
      <c r="P6" s="22">
        <f t="shared" si="11"/>
        <v>219</v>
      </c>
      <c r="Q6" s="27"/>
      <c r="R6" s="54">
        <f>P6</f>
        <v>219</v>
      </c>
      <c r="S6" s="28"/>
    </row>
    <row r="7" spans="2:19" s="34" customFormat="1" ht="34.5" customHeight="1" x14ac:dyDescent="0.25">
      <c r="B7" s="33" t="s">
        <v>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35"/>
    </row>
    <row r="8" spans="2:19" ht="17.25" customHeight="1" x14ac:dyDescent="0.25">
      <c r="B8" s="45" t="s">
        <v>3</v>
      </c>
      <c r="C8" s="8"/>
      <c r="D8" s="51"/>
      <c r="E8" s="51">
        <v>125</v>
      </c>
      <c r="F8" s="51">
        <v>120</v>
      </c>
      <c r="G8" s="51">
        <v>130</v>
      </c>
      <c r="H8" s="51">
        <v>100</v>
      </c>
      <c r="I8" s="51"/>
      <c r="J8" s="51"/>
      <c r="K8" s="51"/>
      <c r="L8" s="51"/>
      <c r="M8" s="51"/>
      <c r="N8" s="51"/>
      <c r="O8" s="51"/>
      <c r="P8" s="51"/>
      <c r="Q8" s="17"/>
      <c r="R8" s="55">
        <f>SUM(Cobranças[[#This Row],[Período 0]:[Período 12]])</f>
        <v>475</v>
      </c>
    </row>
    <row r="9" spans="2:19" ht="17.25" customHeight="1" x14ac:dyDescent="0.25">
      <c r="B9" s="45" t="s">
        <v>4</v>
      </c>
      <c r="C9" s="8"/>
      <c r="D9" s="51"/>
      <c r="E9" s="51"/>
      <c r="F9" s="51"/>
      <c r="G9" s="51"/>
      <c r="H9" s="51">
        <v>75</v>
      </c>
      <c r="I9" s="51">
        <v>45</v>
      </c>
      <c r="J9" s="51"/>
      <c r="K9" s="51"/>
      <c r="L9" s="51"/>
      <c r="M9" s="51"/>
      <c r="N9" s="51"/>
      <c r="O9" s="51"/>
      <c r="P9" s="51"/>
      <c r="Q9" s="17"/>
      <c r="R9" s="55">
        <f>SUM(Cobranças[[#This Row],[Período 0]:[Período 12]])</f>
        <v>120</v>
      </c>
    </row>
    <row r="10" spans="2:19" s="4" customFormat="1" ht="17.25" customHeight="1" x14ac:dyDescent="0.25">
      <c r="B10" s="45" t="s">
        <v>5</v>
      </c>
      <c r="C10" s="9"/>
      <c r="D10" s="51"/>
      <c r="E10" s="51"/>
      <c r="F10" s="51">
        <v>50</v>
      </c>
      <c r="G10" s="51">
        <v>50</v>
      </c>
      <c r="H10" s="51">
        <v>50</v>
      </c>
      <c r="I10" s="51"/>
      <c r="J10" s="51"/>
      <c r="K10" s="51"/>
      <c r="L10" s="51"/>
      <c r="M10" s="51"/>
      <c r="N10" s="51"/>
      <c r="O10" s="51"/>
      <c r="P10" s="51"/>
      <c r="Q10" s="17"/>
      <c r="R10" s="55">
        <f>SUM(Cobranças[[#This Row],[Período 0]:[Período 12]])</f>
        <v>150</v>
      </c>
      <c r="S10"/>
    </row>
    <row r="11" spans="2:19" ht="17.25" customHeight="1" thickBot="1" x14ac:dyDescent="0.3">
      <c r="B11" s="46" t="s">
        <v>6</v>
      </c>
      <c r="C11" s="7"/>
      <c r="D11" s="52">
        <f>SUBTOTAL(109,Cobranças[Período 0])</f>
        <v>0</v>
      </c>
      <c r="E11" s="52">
        <f>SUBTOTAL(109,Cobranças[Período 1])</f>
        <v>125</v>
      </c>
      <c r="F11" s="52">
        <f>SUBTOTAL(109,Cobranças[Período 2])</f>
        <v>170</v>
      </c>
      <c r="G11" s="52">
        <f>SUBTOTAL(109,Cobranças[Período 3])</f>
        <v>180</v>
      </c>
      <c r="H11" s="52">
        <f>SUBTOTAL(109,Cobranças[Período 4])</f>
        <v>225</v>
      </c>
      <c r="I11" s="52">
        <f>SUBTOTAL(109,Cobranças[Período 5])</f>
        <v>45</v>
      </c>
      <c r="J11" s="52">
        <f>SUBTOTAL(109,Cobranças[Período 6])</f>
        <v>0</v>
      </c>
      <c r="K11" s="52">
        <f>SUBTOTAL(109,Cobranças[Período 7])</f>
        <v>0</v>
      </c>
      <c r="L11" s="52">
        <f>SUBTOTAL(109,Cobranças[Período 8])</f>
        <v>0</v>
      </c>
      <c r="M11" s="52">
        <f>SUBTOTAL(109,Cobranças[Período 9])</f>
        <v>0</v>
      </c>
      <c r="N11" s="52">
        <f>SUBTOTAL(109,Cobranças[Período 10])</f>
        <v>0</v>
      </c>
      <c r="O11" s="52">
        <f>SUBTOTAL(109,Cobranças[Período 11])</f>
        <v>0</v>
      </c>
      <c r="P11" s="52">
        <f>SUBTOTAL(109,Cobranças[Período 12])</f>
        <v>0</v>
      </c>
      <c r="Q11" s="12"/>
      <c r="R11" s="52">
        <f>SUBTOTAL(109,Cobranças[Total])</f>
        <v>745</v>
      </c>
    </row>
    <row r="12" spans="2:19" ht="17.25" customHeight="1" thickTop="1" thickBot="1" x14ac:dyDescent="0.3">
      <c r="B12" s="42" t="s">
        <v>7</v>
      </c>
      <c r="C12" s="6"/>
      <c r="D12" s="53">
        <f>D6+SUM(Cobranças[Período 0])</f>
        <v>100</v>
      </c>
      <c r="E12" s="53">
        <f>E6+SUM(Cobranças[Período 1])</f>
        <v>225</v>
      </c>
      <c r="F12" s="53">
        <f>F6+SUM(Cobranças[Período 2])</f>
        <v>-5</v>
      </c>
      <c r="G12" s="53">
        <f>G6+SUM(Cobranças[Período 3])</f>
        <v>175</v>
      </c>
      <c r="H12" s="53">
        <f>H6+SUM(Cobranças[Período 4])</f>
        <v>174</v>
      </c>
      <c r="I12" s="53">
        <f>I6+SUM(Cobranças[Período 5])</f>
        <v>219</v>
      </c>
      <c r="J12" s="53">
        <f>J6+SUM(Cobranças[Período 6])</f>
        <v>219</v>
      </c>
      <c r="K12" s="53">
        <f>K6+SUM(Cobranças[Período 7])</f>
        <v>219</v>
      </c>
      <c r="L12" s="53">
        <f>L6+SUM(Cobranças[Período 8])</f>
        <v>219</v>
      </c>
      <c r="M12" s="53">
        <f>M6+SUM(Cobranças[Período 9])</f>
        <v>219</v>
      </c>
      <c r="N12" s="53">
        <f>N6+SUM(Cobranças[Período 10])</f>
        <v>219</v>
      </c>
      <c r="O12" s="53">
        <f>O6+SUM(Cobranças[Período 11])</f>
        <v>219</v>
      </c>
      <c r="P12" s="53">
        <f>P6+SUM(Cobranças[Período 12])</f>
        <v>219</v>
      </c>
      <c r="Q12" s="31"/>
      <c r="R12" s="53">
        <f>R6+SUM(Cobranças[Total])</f>
        <v>964</v>
      </c>
      <c r="S12" s="32"/>
    </row>
    <row r="13" spans="2:19" ht="17.25" customHeight="1" x14ac:dyDescent="0.25">
      <c r="B13" s="4"/>
      <c r="C13" s="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62"/>
      <c r="S13" s="62"/>
    </row>
    <row r="14" spans="2:19" ht="17.25" customHeight="1" thickBot="1" x14ac:dyDescent="0.3">
      <c r="B14" s="42" t="s">
        <v>8</v>
      </c>
      <c r="C14" s="6"/>
      <c r="D14" s="53">
        <f>D12-'Pagam. Dinh. Caixa (sem Demon.)'!D12</f>
        <v>100</v>
      </c>
      <c r="E14" s="53">
        <f>E12-'Pagam. Dinh. Caixa (sem Demon.)'!E12</f>
        <v>-175</v>
      </c>
      <c r="F14" s="53">
        <f>F12-'Pagam. Dinh. Caixa (sem Demon.)'!F12</f>
        <v>-5</v>
      </c>
      <c r="G14" s="53">
        <f>G12-'Pagam. Dinh. Caixa (sem Demon.)'!G12</f>
        <v>-51</v>
      </c>
      <c r="H14" s="53">
        <f>H12-'Pagam. Dinh. Caixa (sem Demon.)'!H12</f>
        <v>174</v>
      </c>
      <c r="I14" s="53">
        <f>I12-'Pagam. Dinh. Caixa (sem Demon.)'!I12</f>
        <v>219</v>
      </c>
      <c r="J14" s="53">
        <f>J12-'Pagam. Dinh. Caixa (sem Demon.)'!J12</f>
        <v>219</v>
      </c>
      <c r="K14" s="53">
        <f>K12-'Pagam. Dinh. Caixa (sem Demon.)'!K12</f>
        <v>219</v>
      </c>
      <c r="L14" s="53">
        <f>L12-'Pagam. Dinh. Caixa (sem Demon.)'!L12</f>
        <v>219</v>
      </c>
      <c r="M14" s="53">
        <f>M12-'Pagam. Dinh. Caixa (sem Demon.)'!M12</f>
        <v>219</v>
      </c>
      <c r="N14" s="53">
        <f>N12-'Pagam. Dinh. Caixa (sem Demon.)'!N12</f>
        <v>219</v>
      </c>
      <c r="O14" s="53">
        <f>O12-'Pagam. Dinh. Caixa (sem Demon.)'!O12</f>
        <v>219</v>
      </c>
      <c r="P14" s="53">
        <f>P12-'Pagam. Dinh. Caixa (sem Demon.)'!P12</f>
        <v>219</v>
      </c>
      <c r="Q14" s="15"/>
      <c r="R14" s="53">
        <f>R12-'Pagam. Dinh. Caixa (sem Demon.)'!R12</f>
        <v>338</v>
      </c>
      <c r="S14" s="30"/>
    </row>
  </sheetData>
  <mergeCells count="6">
    <mergeCell ref="B1:S1"/>
    <mergeCell ref="D13:P13"/>
    <mergeCell ref="R13:S13"/>
    <mergeCell ref="D7:P7"/>
    <mergeCell ref="S3:S4"/>
    <mergeCell ref="D2:P2"/>
  </mergeCells>
  <conditionalFormatting sqref="D6:P6 R6">
    <cfRule type="expression" dxfId="5" priority="3">
      <formula>D6&lt;0</formula>
    </cfRule>
  </conditionalFormatting>
  <conditionalFormatting sqref="D14:P14 R14">
    <cfRule type="expression" dxfId="4" priority="2">
      <formula>D14&lt;0</formula>
    </cfRule>
  </conditionalFormatting>
  <conditionalFormatting sqref="D12:P12 R12">
    <cfRule type="expression" dxfId="3" priority="1">
      <formula>D12&lt;0</formula>
    </cfRule>
  </conditionalFormatting>
  <dataValidations xWindow="169" yWindow="488" count="18">
    <dataValidation allowBlank="1" showInputMessage="1" showErrorMessage="1" prompt="Crie um Relatório de Fluxo de Caixa neste livro. Introduza a Data na célula B4, o Dinheiro em Caixa Inicial Estimado na célula D6 e os detalhes na tabela Cobranças, a começar na célula B8 nesta folha de cálculo." sqref="A1" xr:uid="{00000000-0002-0000-0000-000000000000}"/>
    <dataValidation allowBlank="1" showInputMessage="1" showErrorMessage="1" prompt="O título desta folha de cálculo está nesta célula, as etiquetas do Valor Estimado Pré-Inicial nas células D3 e D4 e o Valor Estimado dos Itens Totais nas células R3 e R4" sqref="B1:S1" xr:uid="{00000000-0002-0000-0000-000001000000}"/>
    <dataValidation allowBlank="1" showInputMessage="1" showErrorMessage="1" prompt="A etiqueta do Valor Estimado Pré-Inicial está nesta célula e na célula abaixo" sqref="D3" xr:uid="{00000000-0002-0000-0000-000002000000}"/>
    <dataValidation allowBlank="1" showInputMessage="1" showErrorMessage="1" prompt="Introduza a data de início do Ano Fiscal na célula abaixo. Os meses são atualizados automaticamente entre as células E3 e P3 e datas entre as células E4 e P4" sqref="B3" xr:uid="{00000000-0002-0000-0000-000003000000}"/>
    <dataValidation allowBlank="1" showInputMessage="1" showErrorMessage="1" prompt="Introduza a data de início do Ano Fiscal nesta célula" sqref="B4" xr:uid="{00000000-0002-0000-0000-000004000000}"/>
    <dataValidation allowBlank="1" showInputMessage="1" showErrorMessage="1" prompt="O mês atualizado automaticamente está nesta célula e nas células à direita" sqref="E3" xr:uid="{00000000-0002-0000-0000-000005000000}"/>
    <dataValidation allowBlank="1" showInputMessage="1" showErrorMessage="1" prompt="O dia atualizado automaticamente está nesta célula e nas células à direita" sqref="E4" xr:uid="{00000000-0002-0000-0000-000006000000}"/>
    <dataValidation allowBlank="1" showInputMessage="1" showErrorMessage="1" prompt="Introduza o Dinheiro em Caixa no início do mês para o Valor Estimado Pré-Inicial nesta célula. Os valores nas células à direita são calculados automaticamente" sqref="D6" xr:uid="{00000000-0002-0000-0000-000007000000}"/>
    <dataValidation allowBlank="1" showInputMessage="1" showErrorMessage="1" prompt="O Dinheiro em Caixa no início do mês é calculado automaticamente nesta célula e nas células à direita. O ícone do sinalizador é atualizado automaticamente, caso o valor seja negativo" sqref="E6" xr:uid="{00000000-0002-0000-0000-000008000000}"/>
    <dataValidation allowBlank="1" showInputMessage="1" showErrorMessage="1" prompt="Introduza ou modifique as etiquetas de Cobranças na coluna da tabela abaixo." sqref="B7" xr:uid="{00000000-0002-0000-0000-000009000000}"/>
    <dataValidation allowBlank="1" showInputMessage="1" showErrorMessage="1" prompt="O Dinheiro Total Disponível antes dos pagamentos é calculado automaticamente nas células à direita para cada mês. O ícone do sinalizador é atualizado automaticamente, caso o valor seja negativo" sqref="B12" xr:uid="{00000000-0002-0000-0000-00000A000000}"/>
    <dataValidation allowBlank="1" showInputMessage="1" showErrorMessage="1" prompt="A Situação da Tesouraria no final do mês é calculada automaticamente nas células à direita para cada mês. O ícone do sinalizador é atualizado automaticamente, caso o valor seja negativo" sqref="B14" xr:uid="{00000000-0002-0000-0000-00000B000000}"/>
    <dataValidation allowBlank="1" showInputMessage="1" showErrorMessage="1" prompt="O Valor Estimado dos Itens Totais é atualizado automaticamente na célula abaixo" sqref="R4" xr:uid="{00000000-0002-0000-0000-00000C000000}"/>
    <dataValidation allowBlank="1" showInputMessage="1" showErrorMessage="1" prompt="O Valor Estimado dos Itens Totais é atualizado automaticamente nesta célula e a linha de tendência na célula à direita" sqref="R6" xr:uid="{00000000-0002-0000-0000-00000D000000}"/>
    <dataValidation allowBlank="1" showInputMessage="1" showErrorMessage="1" prompt="Introduza o valor para cada mês nas colunas à direita. O Dinheiro Total Disponível antes dos pagamentos e a Situação da Tesouraria no final do mês são calculados automaticamente nas célula abaixo da tabela" sqref="D7:P7" xr:uid="{00000000-0002-0000-0000-00000E000000}"/>
    <dataValidation allowBlank="1" showInputMessage="1" showErrorMessage="1" prompt="O Valor Estimado dos Itens Totais é atualizado automaticamente nas célula abaixo e a linha de tendência na célula à direita" sqref="R7" xr:uid="{00000000-0002-0000-0000-00000F000000}"/>
    <dataValidation allowBlank="1" showInputMessage="1" showErrorMessage="1" prompt="O Valor Estimado dos Itens Totais é atualizado automaticamente na célula R6" sqref="R3" xr:uid="{00000000-0002-0000-0000-000010000000}"/>
    <dataValidation allowBlank="1" showInputMessage="1" showErrorMessage="1" prompt="Introduza o Dinheiro em Caixa no início do mês para o Valor Estimado Pré-Inicial na célula D6" sqref="B6" xr:uid="{00000000-0002-0000-0000-000011000000}"/>
  </dataValidations>
  <printOptions horizontalCentered="1" verticalCentered="1"/>
  <pageMargins left="0.5" right="0.5" top="0.5" bottom="0.5" header="0.3" footer="0.3"/>
  <pageSetup paperSize="9" scale="61" orientation="landscape" r:id="rId1"/>
  <ignoredErrors>
    <ignoredError sqref="D12:P12 R8:R10" emptyCellReferenc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EB8DCC7-BD44-450B-8DEC-9A5CB7F756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D6:P6 R6</xm:sqref>
        </x14:conditionalFormatting>
        <x14:conditionalFormatting xmlns:xm="http://schemas.microsoft.com/office/excel/2006/main">
          <x14:cfRule type="iconSet" priority="5" id="{D0C1FC46-96F7-4525-9334-A0DECAEE0171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D12:P12 R12</xm:sqref>
        </x14:conditionalFormatting>
        <x14:conditionalFormatting xmlns:xm="http://schemas.microsoft.com/office/excel/2006/main">
          <x14:cfRule type="iconSet" priority="6" id="{37737BA8-5E6F-4A7E-9C76-34D53D1ABE64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R14 D14:P14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0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Cobranças!D14:P14</xm:f>
              <xm:sqref>S14</xm:sqref>
            </x14:sparkline>
            <x14:sparkline>
              <xm:f>Cobranças!D12:P12</xm:f>
              <xm:sqref>S12</xm:sqref>
            </x14:sparkline>
            <x14:sparkline>
              <xm:f>Cobranças!D6:P6</xm:f>
              <xm:sqref>S6</xm:sqref>
            </x14:sparkline>
            <x14:sparkline>
              <xm:f>Cobranças!D11:P11</xm:f>
              <xm:sqref>S11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S2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5703125" customWidth="1"/>
    <col min="2" max="2" width="76.7109375" customWidth="1"/>
    <col min="3" max="3" width="3" customWidth="1"/>
    <col min="4" max="4" width="13.42578125" customWidth="1"/>
    <col min="5" max="16" width="12.28515625" customWidth="1"/>
    <col min="17" max="17" width="3" style="16" customWidth="1"/>
    <col min="18" max="18" width="20.42578125" customWidth="1"/>
  </cols>
  <sheetData>
    <row r="1" spans="2:19" ht="42" customHeight="1" thickBot="1" x14ac:dyDescent="0.6">
      <c r="B1" s="61" t="s">
        <v>43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2:19" ht="22.5" customHeight="1" thickTop="1" x14ac:dyDescent="0.25">
      <c r="Q2" s="11"/>
    </row>
    <row r="3" spans="2:19" ht="30" customHeight="1" x14ac:dyDescent="0.3">
      <c r="B3" s="10" t="s">
        <v>12</v>
      </c>
      <c r="D3" s="47" t="s">
        <v>9</v>
      </c>
      <c r="E3" s="60" t="str">
        <f ca="1">UPPER(TEXT(DataDeInícioDoAnoFiscal,"mmm"))</f>
        <v>JUL</v>
      </c>
      <c r="F3" s="60" t="str">
        <f ca="1">UPPER(TEXT(EOMONTH(DataDeInícioDoAnoFiscal,1),"mmm"))</f>
        <v>AGO</v>
      </c>
      <c r="G3" s="60" t="str">
        <f ca="1">UPPER(TEXT(EOMONTH(DataDeInícioDoAnoFiscal,2),"mmm"))</f>
        <v>SET</v>
      </c>
      <c r="H3" s="60" t="str">
        <f ca="1">UPPER(TEXT(EOMONTH(DataDeInícioDoAnoFiscal,3),"mmm"))</f>
        <v>OUT</v>
      </c>
      <c r="I3" s="60" t="str">
        <f ca="1">UPPER(TEXT(EOMONTH(DataDeInícioDoAnoFiscal,4),"mmm"))</f>
        <v>NOV</v>
      </c>
      <c r="J3" s="60" t="str">
        <f ca="1">UPPER(TEXT(EOMONTH(DataDeInícioDoAnoFiscal,5),"mmm"))</f>
        <v>DEZ</v>
      </c>
      <c r="K3" s="60" t="str">
        <f ca="1">UPPER(TEXT(EOMONTH(DataDeInícioDoAnoFiscal,6),"mmm"))</f>
        <v>JAN</v>
      </c>
      <c r="L3" s="60" t="str">
        <f ca="1">UPPER(TEXT(EOMONTH(DataDeInícioDoAnoFiscal,7),"mmm"))</f>
        <v>FEV</v>
      </c>
      <c r="M3" s="60" t="str">
        <f ca="1">UPPER(TEXT(EOMONTH(DataDeInícioDoAnoFiscal,8),"mmm"))</f>
        <v>MAR</v>
      </c>
      <c r="N3" s="60" t="str">
        <f ca="1">UPPER(TEXT(EOMONTH(DataDeInícioDoAnoFiscal,9),"mmm"))</f>
        <v>ABR</v>
      </c>
      <c r="O3" s="60" t="str">
        <f ca="1">UPPER(TEXT(EOMONTH(DataDeInícioDoAnoFiscal,10),"mmm"))</f>
        <v>MAI</v>
      </c>
      <c r="P3" s="60" t="str">
        <f ca="1">UPPER(TEXT(EOMONTH(DataDeInícioDoAnoFiscal,11),"mmm"))</f>
        <v>JUN</v>
      </c>
      <c r="Q3" s="24"/>
      <c r="R3" s="49" t="s">
        <v>6</v>
      </c>
      <c r="S3" s="1"/>
    </row>
    <row r="4" spans="2:19" s="19" customFormat="1" ht="16.5" customHeight="1" thickBot="1" x14ac:dyDescent="0.3">
      <c r="B4" s="18">
        <f ca="1">Cobranças!DataDeInícioDoAnoFiscal</f>
        <v>43647</v>
      </c>
      <c r="D4" s="48" t="s">
        <v>10</v>
      </c>
      <c r="E4" s="50">
        <f ca="1">DataDeInícioDoAnoFiscal</f>
        <v>43647</v>
      </c>
      <c r="F4" s="50">
        <f t="shared" ref="F4" ca="1" si="0">EOMONTH(E4,0)+DAY(DataDeInícioDoAnoFiscal)</f>
        <v>43678</v>
      </c>
      <c r="G4" s="50">
        <f t="shared" ref="G4" ca="1" si="1">EOMONTH(F4,0)+DAY(DataDeInícioDoAnoFiscal)</f>
        <v>43709</v>
      </c>
      <c r="H4" s="50">
        <f t="shared" ref="H4" ca="1" si="2">EOMONTH(G4,0)+DAY(DataDeInícioDoAnoFiscal)</f>
        <v>43739</v>
      </c>
      <c r="I4" s="50">
        <f t="shared" ref="I4" ca="1" si="3">EOMONTH(H4,0)+DAY(DataDeInícioDoAnoFiscal)</f>
        <v>43770</v>
      </c>
      <c r="J4" s="50">
        <f t="shared" ref="J4" ca="1" si="4">EOMONTH(I4,0)+DAY(DataDeInícioDoAnoFiscal)</f>
        <v>43800</v>
      </c>
      <c r="K4" s="50">
        <f t="shared" ref="K4" ca="1" si="5">EOMONTH(J4,0)+DAY(DataDeInícioDoAnoFiscal)</f>
        <v>43831</v>
      </c>
      <c r="L4" s="50">
        <f t="shared" ref="L4" ca="1" si="6">EOMONTH(K4,0)+DAY(DataDeInícioDoAnoFiscal)</f>
        <v>43862</v>
      </c>
      <c r="M4" s="50">
        <f t="shared" ref="M4" ca="1" si="7">EOMONTH(L4,0)+DAY(DataDeInícioDoAnoFiscal)</f>
        <v>43891</v>
      </c>
      <c r="N4" s="50">
        <f t="shared" ref="N4" ca="1" si="8">EOMONTH(M4,0)+DAY(DataDeInícioDoAnoFiscal)</f>
        <v>43922</v>
      </c>
      <c r="O4" s="50">
        <f t="shared" ref="O4" ca="1" si="9">EOMONTH(N4,0)+DAY(DataDeInícioDoAnoFiscal)</f>
        <v>43952</v>
      </c>
      <c r="P4" s="50">
        <f t="shared" ref="P4" ca="1" si="10">EOMONTH(O4,0)+DAY(DataDeInícioDoAnoFiscal)</f>
        <v>43983</v>
      </c>
      <c r="Q4" s="21"/>
      <c r="R4" s="47" t="s">
        <v>33</v>
      </c>
      <c r="S4" s="20"/>
    </row>
    <row r="5" spans="2:19" ht="17.25" customHeight="1" thickTop="1" x14ac:dyDescent="0.25">
      <c r="B5" s="2" t="s">
        <v>13</v>
      </c>
      <c r="C5" s="8"/>
      <c r="Q5" s="12"/>
    </row>
    <row r="6" spans="2:19" ht="17.25" customHeight="1" x14ac:dyDescent="0.25">
      <c r="B6" s="29" t="s">
        <v>14</v>
      </c>
      <c r="C6" s="8"/>
      <c r="D6" s="56"/>
      <c r="E6" s="56">
        <v>400</v>
      </c>
      <c r="F6" s="56"/>
      <c r="G6" s="56">
        <v>226</v>
      </c>
      <c r="H6" s="56"/>
      <c r="I6" s="56"/>
      <c r="J6" s="56"/>
      <c r="K6" s="56"/>
      <c r="L6" s="56"/>
      <c r="M6" s="56"/>
      <c r="N6" s="56"/>
      <c r="O6" s="56"/>
      <c r="P6" s="56"/>
      <c r="Q6" s="43"/>
      <c r="R6" s="58">
        <f>SUM(PagamentosComDinheiroEmCaixa[[#This Row],[Período 0]:[Período 12]])</f>
        <v>626</v>
      </c>
      <c r="S6" s="38"/>
    </row>
    <row r="7" spans="2:19" ht="17.25" customHeight="1" x14ac:dyDescent="0.25">
      <c r="B7" s="29" t="s">
        <v>15</v>
      </c>
      <c r="C7" s="8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43"/>
      <c r="R7" s="58">
        <f>SUM(PagamentosComDinheiroEmCaixa[[#This Row],[Período 0]:[Período 12]])</f>
        <v>0</v>
      </c>
      <c r="S7" s="38"/>
    </row>
    <row r="8" spans="2:19" ht="17.25" customHeight="1" x14ac:dyDescent="0.25">
      <c r="B8" s="29" t="s">
        <v>15</v>
      </c>
      <c r="C8" s="8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43"/>
      <c r="R8" s="58">
        <f>SUM(PagamentosComDinheiroEmCaixa[[#This Row],[Período 0]:[Período 12]])</f>
        <v>0</v>
      </c>
      <c r="S8" s="38"/>
    </row>
    <row r="9" spans="2:19" ht="17.25" customHeight="1" x14ac:dyDescent="0.25">
      <c r="B9" s="29" t="s">
        <v>16</v>
      </c>
      <c r="C9" s="8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43"/>
      <c r="R9" s="58">
        <f>SUM(PagamentosComDinheiroEmCaixa[[#This Row],[Período 0]:[Período 12]])</f>
        <v>0</v>
      </c>
      <c r="S9" s="38"/>
    </row>
    <row r="10" spans="2:19" ht="17.25" customHeight="1" x14ac:dyDescent="0.25">
      <c r="B10" s="29" t="s">
        <v>17</v>
      </c>
      <c r="C10" s="8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43"/>
      <c r="R10" s="58">
        <f>SUM(PagamentosComDinheiroEmCaixa[[#This Row],[Período 0]:[Período 12]])</f>
        <v>0</v>
      </c>
      <c r="S10" s="38"/>
    </row>
    <row r="11" spans="2:19" ht="17.25" customHeight="1" x14ac:dyDescent="0.25">
      <c r="B11" s="29" t="s">
        <v>18</v>
      </c>
      <c r="C11" s="8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43"/>
      <c r="R11" s="58">
        <f>SUM(PagamentosComDinheiroEmCaixa[[#This Row],[Período 0]:[Período 12]])</f>
        <v>0</v>
      </c>
      <c r="S11" s="38"/>
    </row>
    <row r="12" spans="2:19" ht="17.25" customHeight="1" x14ac:dyDescent="0.25">
      <c r="B12" s="29" t="s">
        <v>19</v>
      </c>
      <c r="C12" s="8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43"/>
      <c r="R12" s="58">
        <f>SUM(PagamentosComDinheiroEmCaixa[[#This Row],[Período 0]:[Período 12]])</f>
        <v>0</v>
      </c>
      <c r="S12" s="38"/>
    </row>
    <row r="13" spans="2:19" ht="17.25" customHeight="1" x14ac:dyDescent="0.25">
      <c r="B13" s="29" t="s">
        <v>20</v>
      </c>
      <c r="C13" s="8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43"/>
      <c r="R13" s="58">
        <f>SUM(PagamentosComDinheiroEmCaixa[[#This Row],[Período 0]:[Período 12]])</f>
        <v>0</v>
      </c>
      <c r="S13" s="38"/>
    </row>
    <row r="14" spans="2:19" ht="17.25" customHeight="1" x14ac:dyDescent="0.25">
      <c r="B14" s="29" t="s">
        <v>21</v>
      </c>
      <c r="C14" s="8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43"/>
      <c r="R14" s="58">
        <f>SUM(PagamentosComDinheiroEmCaixa[[#This Row],[Período 0]:[Período 12]])</f>
        <v>0</v>
      </c>
      <c r="S14" s="38"/>
    </row>
    <row r="15" spans="2:19" ht="17.25" customHeight="1" x14ac:dyDescent="0.25">
      <c r="B15" s="29" t="s">
        <v>22</v>
      </c>
      <c r="C15" s="8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43"/>
      <c r="R15" s="58">
        <f>SUM(PagamentosComDinheiroEmCaixa[[#This Row],[Período 0]:[Período 12]])</f>
        <v>0</v>
      </c>
      <c r="S15" s="38"/>
    </row>
    <row r="16" spans="2:19" ht="17.25" customHeight="1" x14ac:dyDescent="0.25">
      <c r="B16" s="29" t="s">
        <v>23</v>
      </c>
      <c r="C16" s="8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43"/>
      <c r="R16" s="58">
        <f>SUM(PagamentosComDinheiroEmCaixa[[#This Row],[Período 0]:[Período 12]])</f>
        <v>0</v>
      </c>
      <c r="S16" s="38"/>
    </row>
    <row r="17" spans="2:19" ht="17.25" customHeight="1" x14ac:dyDescent="0.25">
      <c r="B17" s="29" t="s">
        <v>24</v>
      </c>
      <c r="C17" s="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43"/>
      <c r="R17" s="58">
        <f>SUM(PagamentosComDinheiroEmCaixa[[#This Row],[Período 0]:[Período 12]])</f>
        <v>0</v>
      </c>
      <c r="S17" s="38"/>
    </row>
    <row r="18" spans="2:19" ht="17.25" customHeight="1" x14ac:dyDescent="0.25">
      <c r="B18" s="29" t="s">
        <v>25</v>
      </c>
      <c r="C18" s="8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43"/>
      <c r="R18" s="58">
        <f>SUM(PagamentosComDinheiroEmCaixa[[#This Row],[Período 0]:[Período 12]])</f>
        <v>0</v>
      </c>
      <c r="S18" s="38"/>
    </row>
    <row r="19" spans="2:19" ht="17.25" customHeight="1" x14ac:dyDescent="0.25">
      <c r="B19" s="29" t="s">
        <v>26</v>
      </c>
      <c r="C19" s="8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43"/>
      <c r="R19" s="58">
        <f>SUM(PagamentosComDinheiroEmCaixa[[#This Row],[Período 0]:[Período 12]])</f>
        <v>0</v>
      </c>
      <c r="S19" s="38"/>
    </row>
    <row r="20" spans="2:19" ht="17.25" customHeight="1" x14ac:dyDescent="0.25">
      <c r="B20" s="29" t="s">
        <v>27</v>
      </c>
      <c r="C20" s="8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43"/>
      <c r="R20" s="58">
        <f>SUM(PagamentosComDinheiroEmCaixa[[#This Row],[Período 0]:[Período 12]])</f>
        <v>0</v>
      </c>
      <c r="S20" s="38"/>
    </row>
    <row r="21" spans="2:19" ht="17.25" customHeight="1" x14ac:dyDescent="0.25">
      <c r="B21" s="29" t="s">
        <v>28</v>
      </c>
      <c r="C21" s="8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43"/>
      <c r="R21" s="58">
        <f>SUM(PagamentosComDinheiroEmCaixa[[#This Row],[Período 0]:[Período 12]])</f>
        <v>0</v>
      </c>
      <c r="S21" s="38"/>
    </row>
    <row r="22" spans="2:19" ht="17.25" customHeight="1" x14ac:dyDescent="0.25">
      <c r="B22" s="29" t="s">
        <v>29</v>
      </c>
      <c r="C22" s="8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43"/>
      <c r="R22" s="58">
        <f>SUM(PagamentosComDinheiroEmCaixa[[#This Row],[Período 0]:[Período 12]])</f>
        <v>0</v>
      </c>
      <c r="S22" s="38"/>
    </row>
    <row r="23" spans="2:19" ht="17.25" customHeight="1" x14ac:dyDescent="0.25">
      <c r="B23" s="29" t="s">
        <v>30</v>
      </c>
      <c r="C23" s="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43"/>
      <c r="R23" s="58">
        <f>SUM(PagamentosComDinheiroEmCaixa[[#This Row],[Período 0]:[Período 12]])</f>
        <v>0</v>
      </c>
      <c r="S23" s="38"/>
    </row>
    <row r="24" spans="2:19" ht="17.25" customHeight="1" x14ac:dyDescent="0.25">
      <c r="B24" s="29" t="s">
        <v>31</v>
      </c>
      <c r="C24" s="8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43"/>
      <c r="R24" s="58">
        <f>SUM(PagamentosComDinheiroEmCaixa[[#This Row],[Período 0]:[Período 12]])</f>
        <v>0</v>
      </c>
      <c r="S24" s="38"/>
    </row>
    <row r="25" spans="2:19" ht="17.25" customHeight="1" x14ac:dyDescent="0.25">
      <c r="B25" s="29" t="s">
        <v>31</v>
      </c>
      <c r="C25" s="8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43"/>
      <c r="R25" s="58">
        <f>SUM(PagamentosComDinheiroEmCaixa[[#This Row],[Período 0]:[Período 12]])</f>
        <v>0</v>
      </c>
      <c r="S25" s="38"/>
    </row>
    <row r="26" spans="2:19" ht="17.25" customHeight="1" x14ac:dyDescent="0.25">
      <c r="B26" s="29" t="s">
        <v>32</v>
      </c>
      <c r="C26" s="8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43"/>
      <c r="R26" s="58">
        <f>SUM(PagamentosComDinheiroEmCaixa[[#This Row],[Período 0]:[Período 12]])</f>
        <v>0</v>
      </c>
      <c r="S26" s="38"/>
    </row>
    <row r="27" spans="2:19" ht="17.25" customHeight="1" x14ac:dyDescent="0.25">
      <c r="B27" s="3" t="s">
        <v>6</v>
      </c>
      <c r="C27" s="8"/>
      <c r="D27" s="57">
        <f>SUBTOTAL(109,PagamentosComDinheiroEmCaixa[Período 0])</f>
        <v>0</v>
      </c>
      <c r="E27" s="57">
        <f>SUBTOTAL(109,PagamentosComDinheiroEmCaixa[Período 1])</f>
        <v>400</v>
      </c>
      <c r="F27" s="57">
        <f>SUBTOTAL(109,PagamentosComDinheiroEmCaixa[Período 2])</f>
        <v>0</v>
      </c>
      <c r="G27" s="57">
        <f>SUBTOTAL(109,PagamentosComDinheiroEmCaixa[Período 3])</f>
        <v>226</v>
      </c>
      <c r="H27" s="57">
        <f>SUBTOTAL(109,PagamentosComDinheiroEmCaixa[Período 4])</f>
        <v>0</v>
      </c>
      <c r="I27" s="57">
        <f>SUBTOTAL(109,PagamentosComDinheiroEmCaixa[Período 5])</f>
        <v>0</v>
      </c>
      <c r="J27" s="57">
        <f>SUBTOTAL(109,PagamentosComDinheiroEmCaixa[Período 6])</f>
        <v>0</v>
      </c>
      <c r="K27" s="57">
        <f>SUBTOTAL(109,PagamentosComDinheiroEmCaixa[Período 7])</f>
        <v>0</v>
      </c>
      <c r="L27" s="57">
        <f>SUBTOTAL(109,PagamentosComDinheiroEmCaixa[Período 8])</f>
        <v>0</v>
      </c>
      <c r="M27" s="57">
        <f>SUBTOTAL(109,PagamentosComDinheiroEmCaixa[Período 9])</f>
        <v>0</v>
      </c>
      <c r="N27" s="57">
        <f>SUBTOTAL(109,PagamentosComDinheiroEmCaixa[Período 10])</f>
        <v>0</v>
      </c>
      <c r="O27" s="57">
        <f>SUBTOTAL(109,PagamentosComDinheiroEmCaixa[Período 11])</f>
        <v>0</v>
      </c>
      <c r="P27" s="57">
        <f>SUBTOTAL(109,PagamentosComDinheiroEmCaixa[Período 12])</f>
        <v>0</v>
      </c>
      <c r="Q27" s="13"/>
      <c r="R27" s="57">
        <f>SUBTOTAL(109,PagamentosComDinheiroEmCaixa[Total])</f>
        <v>626</v>
      </c>
      <c r="S27" s="39"/>
    </row>
  </sheetData>
  <mergeCells count="1">
    <mergeCell ref="B1:S1"/>
  </mergeCells>
  <dataValidations count="9">
    <dataValidation allowBlank="1" showInputMessage="1" showErrorMessage="1" prompt="Crie uma lista de itens de Pagamentos com Dinheiro em Caixa para cada mês na tabela Pagamentos com Dinheiro em Caixa, a começar na célula B6 desta folha de cálculo" sqref="A1" xr:uid="{00000000-0002-0000-0100-000000000000}"/>
    <dataValidation allowBlank="1" showInputMessage="1" showErrorMessage="1" prompt="O título desta folha de cálculo está nesta célula, as etiquetas do Valor Estimado Pré-Inicial nas células D3 e D4 e o Valor Estimado dos Itens Totais nas células R3 e R4" sqref="B1:S1" xr:uid="{00000000-0002-0000-0100-000001000000}"/>
    <dataValidation allowBlank="1" showInputMessage="1" showErrorMessage="1" prompt="A data de início do Ano Fiscal é atualizada automaticamente na célula abaixo" sqref="B3" xr:uid="{00000000-0002-0000-0100-000002000000}"/>
    <dataValidation allowBlank="1" showInputMessage="1" showErrorMessage="1" prompt="A data de início do Ano Fiscal é atualizada automaticamente nesta célula" sqref="B4" xr:uid="{00000000-0002-0000-0100-000003000000}"/>
    <dataValidation allowBlank="1" showInputMessage="1" showErrorMessage="1" prompt="Modifique as etiquetas dos Pagamentos com Dinheiro em Caixa na coluna da tabela abaixo, juntamente com o Valor Estimado Pré-Inicial e o valor de cada mês na tabela. O Valor Estimado dos Itens Totais e a linha de tendência são atualizados no final" sqref="B5" xr:uid="{00000000-0002-0000-0100-000004000000}"/>
    <dataValidation allowBlank="1" showInputMessage="1" showErrorMessage="1" prompt="A etiqueta do Valor Estimado Pré-Inicial está nesta célula e na célula abaixo" sqref="D3" xr:uid="{00000000-0002-0000-0100-000005000000}"/>
    <dataValidation allowBlank="1" showInputMessage="1" showErrorMessage="1" prompt="O mês atualizado automaticamente está nesta célula e nas células à direita" sqref="E3" xr:uid="{00000000-0002-0000-0100-000006000000}"/>
    <dataValidation allowBlank="1" showInputMessage="1" showErrorMessage="1" prompt="O dia atualizado automaticamente está nesta célula e nas células à direita" sqref="E4" xr:uid="{00000000-0002-0000-0100-000007000000}"/>
    <dataValidation allowBlank="1" showInputMessage="1" showErrorMessage="1" prompt="A etiqueta do Valor Estimado dos Itens Totais está nesta célula e na célula abaixo" sqref="R3" xr:uid="{00000000-0002-0000-0100-000008000000}"/>
  </dataValidations>
  <printOptions horizontalCentered="1" verticalCentered="1"/>
  <pageMargins left="0.5" right="0.5" top="0.5" bottom="0.5" header="0.3" footer="0.3"/>
  <pageSetup paperSize="9" scale="49" orientation="landscape" r:id="rId1"/>
  <ignoredErrors>
    <ignoredError sqref="R6:R26" emptyCellReference="1"/>
  </ignoredErrors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100-000001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'Pagamentos Dinheiro em Caixa'!D27:P27</xm:f>
              <xm:sqref>S27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S13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5703125" customWidth="1"/>
    <col min="2" max="2" width="76.7109375" customWidth="1"/>
    <col min="3" max="3" width="3" customWidth="1"/>
    <col min="4" max="4" width="13.42578125" customWidth="1"/>
    <col min="5" max="16" width="12.28515625" customWidth="1"/>
    <col min="17" max="17" width="3" style="16" customWidth="1"/>
    <col min="18" max="18" width="20.42578125" customWidth="1"/>
  </cols>
  <sheetData>
    <row r="1" spans="2:19" ht="42" customHeight="1" thickBot="1" x14ac:dyDescent="0.6">
      <c r="B1" s="61" t="s">
        <v>42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2:19" ht="22.5" customHeight="1" thickTop="1" x14ac:dyDescent="0.25">
      <c r="Q2" s="11"/>
    </row>
    <row r="3" spans="2:19" ht="30" customHeight="1" x14ac:dyDescent="0.3">
      <c r="B3" s="10" t="s">
        <v>12</v>
      </c>
      <c r="D3" s="26" t="s">
        <v>9</v>
      </c>
      <c r="E3" s="60" t="str">
        <f ca="1">UPPER(TEXT(DataDeInícioDoAnoFiscal,"mmm"))</f>
        <v>JUL</v>
      </c>
      <c r="F3" s="60" t="str">
        <f ca="1">UPPER(TEXT(EOMONTH(DataDeInícioDoAnoFiscal,1),"mmm"))</f>
        <v>AGO</v>
      </c>
      <c r="G3" s="60" t="str">
        <f ca="1">UPPER(TEXT(EOMONTH(DataDeInícioDoAnoFiscal,2),"mmm"))</f>
        <v>SET</v>
      </c>
      <c r="H3" s="60" t="str">
        <f ca="1">UPPER(TEXT(EOMONTH(DataDeInícioDoAnoFiscal,3),"mmm"))</f>
        <v>OUT</v>
      </c>
      <c r="I3" s="60" t="str">
        <f ca="1">UPPER(TEXT(EOMONTH(DataDeInícioDoAnoFiscal,4),"mmm"))</f>
        <v>NOV</v>
      </c>
      <c r="J3" s="60" t="str">
        <f ca="1">UPPER(TEXT(EOMONTH(DataDeInícioDoAnoFiscal,5),"mmm"))</f>
        <v>DEZ</v>
      </c>
      <c r="K3" s="60" t="str">
        <f ca="1">UPPER(TEXT(EOMONTH(DataDeInícioDoAnoFiscal,6),"mmm"))</f>
        <v>JAN</v>
      </c>
      <c r="L3" s="60" t="str">
        <f ca="1">UPPER(TEXT(EOMONTH(DataDeInícioDoAnoFiscal,7),"mmm"))</f>
        <v>FEV</v>
      </c>
      <c r="M3" s="60" t="str">
        <f ca="1">UPPER(TEXT(EOMONTH(DataDeInícioDoAnoFiscal,8),"mmm"))</f>
        <v>MAR</v>
      </c>
      <c r="N3" s="60" t="str">
        <f ca="1">UPPER(TEXT(EOMONTH(DataDeInícioDoAnoFiscal,9),"mmm"))</f>
        <v>ABR</v>
      </c>
      <c r="O3" s="60" t="str">
        <f ca="1">UPPER(TEXT(EOMONTH(DataDeInícioDoAnoFiscal,10),"mmm"))</f>
        <v>MAI</v>
      </c>
      <c r="P3" s="60" t="str">
        <f ca="1">UPPER(TEXT(EOMONTH(DataDeInícioDoAnoFiscal,11),"mmm"))</f>
        <v>JUN</v>
      </c>
      <c r="Q3" s="24"/>
      <c r="R3" s="25" t="s">
        <v>6</v>
      </c>
      <c r="S3" s="1"/>
    </row>
    <row r="4" spans="2:19" s="19" customFormat="1" ht="16.5" customHeight="1" thickBot="1" x14ac:dyDescent="0.3">
      <c r="B4" s="18">
        <f ca="1">Cobranças!DataDeInícioDoAnoFiscal</f>
        <v>43647</v>
      </c>
      <c r="D4" s="23" t="s">
        <v>10</v>
      </c>
      <c r="E4" s="50">
        <f ca="1">DataDeInícioDoAnoFiscal</f>
        <v>43647</v>
      </c>
      <c r="F4" s="50">
        <f t="shared" ref="F4" ca="1" si="0">EOMONTH(E4,0)+DAY(DataDeInícioDoAnoFiscal)</f>
        <v>43678</v>
      </c>
      <c r="G4" s="50">
        <f t="shared" ref="G4" ca="1" si="1">EOMONTH(F4,0)+DAY(DataDeInícioDoAnoFiscal)</f>
        <v>43709</v>
      </c>
      <c r="H4" s="50">
        <f t="shared" ref="H4" ca="1" si="2">EOMONTH(G4,0)+DAY(DataDeInícioDoAnoFiscal)</f>
        <v>43739</v>
      </c>
      <c r="I4" s="50">
        <f t="shared" ref="I4" ca="1" si="3">EOMONTH(H4,0)+DAY(DataDeInícioDoAnoFiscal)</f>
        <v>43770</v>
      </c>
      <c r="J4" s="50">
        <f t="shared" ref="J4" ca="1" si="4">EOMONTH(I4,0)+DAY(DataDeInícioDoAnoFiscal)</f>
        <v>43800</v>
      </c>
      <c r="K4" s="50">
        <f t="shared" ref="K4" ca="1" si="5">EOMONTH(J4,0)+DAY(DataDeInícioDoAnoFiscal)</f>
        <v>43831</v>
      </c>
      <c r="L4" s="50">
        <f t="shared" ref="L4" ca="1" si="6">EOMONTH(K4,0)+DAY(DataDeInícioDoAnoFiscal)</f>
        <v>43862</v>
      </c>
      <c r="M4" s="50">
        <f t="shared" ref="M4" ca="1" si="7">EOMONTH(L4,0)+DAY(DataDeInícioDoAnoFiscal)</f>
        <v>43891</v>
      </c>
      <c r="N4" s="50">
        <f t="shared" ref="N4" ca="1" si="8">EOMONTH(M4,0)+DAY(DataDeInícioDoAnoFiscal)</f>
        <v>43922</v>
      </c>
      <c r="O4" s="50">
        <f t="shared" ref="O4" ca="1" si="9">EOMONTH(N4,0)+DAY(DataDeInícioDoAnoFiscal)</f>
        <v>43952</v>
      </c>
      <c r="P4" s="50">
        <f t="shared" ref="P4" ca="1" si="10">EOMONTH(O4,0)+DAY(DataDeInícioDoAnoFiscal)</f>
        <v>43983</v>
      </c>
      <c r="Q4" s="21"/>
      <c r="R4" s="26" t="s">
        <v>33</v>
      </c>
      <c r="S4" s="20"/>
    </row>
    <row r="5" spans="2:19" s="5" customFormat="1" ht="17.25" customHeight="1" thickTop="1" x14ac:dyDescent="0.25">
      <c r="B5" s="2" t="s">
        <v>34</v>
      </c>
      <c r="C5" s="6"/>
      <c r="D5"/>
      <c r="E5"/>
      <c r="F5"/>
      <c r="G5"/>
      <c r="H5"/>
      <c r="I5"/>
      <c r="J5"/>
      <c r="K5"/>
      <c r="L5"/>
      <c r="M5"/>
      <c r="N5"/>
      <c r="O5"/>
      <c r="P5"/>
      <c r="Q5" s="12"/>
      <c r="R5"/>
      <c r="S5"/>
    </row>
    <row r="6" spans="2:19" ht="17.25" customHeight="1" x14ac:dyDescent="0.25">
      <c r="B6" s="29" t="s">
        <v>35</v>
      </c>
      <c r="C6" s="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43"/>
      <c r="R6" s="58">
        <f>SUM(PagamentosComDinheiro[[#This Row],[Period 0]:[Period 12]])</f>
        <v>0</v>
      </c>
      <c r="S6" s="38"/>
    </row>
    <row r="7" spans="2:19" ht="17.25" customHeight="1" x14ac:dyDescent="0.25">
      <c r="B7" s="29" t="s">
        <v>36</v>
      </c>
      <c r="C7" s="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43"/>
      <c r="R7" s="58">
        <f>SUM(PagamentosComDinheiro[[#This Row],[Period 0]:[Period 12]])</f>
        <v>0</v>
      </c>
      <c r="S7" s="38"/>
    </row>
    <row r="8" spans="2:19" ht="17.25" customHeight="1" x14ac:dyDescent="0.25">
      <c r="B8" s="29" t="s">
        <v>37</v>
      </c>
      <c r="C8" s="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43"/>
      <c r="R8" s="58">
        <f>SUM(PagamentosComDinheiro[[#This Row],[Period 0]:[Period 12]])</f>
        <v>0</v>
      </c>
      <c r="S8" s="38"/>
    </row>
    <row r="9" spans="2:19" ht="17.25" customHeight="1" x14ac:dyDescent="0.25">
      <c r="B9" s="29" t="s">
        <v>38</v>
      </c>
      <c r="C9" s="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43"/>
      <c r="R9" s="58">
        <f>SUM(PagamentosComDinheiro[[#This Row],[Period 0]:[Period 12]])</f>
        <v>0</v>
      </c>
      <c r="S9" s="38"/>
    </row>
    <row r="10" spans="2:19" ht="17.25" customHeight="1" x14ac:dyDescent="0.25">
      <c r="B10" s="29" t="s">
        <v>39</v>
      </c>
      <c r="C10" s="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43"/>
      <c r="R10" s="58">
        <f>SUM(PagamentosComDinheiro[[#This Row],[Period 0]:[Period 12]])</f>
        <v>0</v>
      </c>
      <c r="S10" s="38"/>
    </row>
    <row r="11" spans="2:19" ht="17.25" customHeight="1" x14ac:dyDescent="0.25">
      <c r="B11" s="3" t="s">
        <v>6</v>
      </c>
      <c r="C11" s="8"/>
      <c r="D11" s="57">
        <f>SUBTOTAL(109,PagamentosComDinheiro[Period 0])</f>
        <v>0</v>
      </c>
      <c r="E11" s="57">
        <f>SUBTOTAL(109,PagamentosComDinheiro[Period 1])</f>
        <v>0</v>
      </c>
      <c r="F11" s="57">
        <f>SUBTOTAL(109,PagamentosComDinheiro[Period 2])</f>
        <v>0</v>
      </c>
      <c r="G11" s="57">
        <f>SUBTOTAL(109,PagamentosComDinheiro[Period 3])</f>
        <v>0</v>
      </c>
      <c r="H11" s="57">
        <f>SUBTOTAL(109,PagamentosComDinheiro[Period 4])</f>
        <v>0</v>
      </c>
      <c r="I11" s="57">
        <f>SUBTOTAL(109,PagamentosComDinheiro[Period 5])</f>
        <v>0</v>
      </c>
      <c r="J11" s="57">
        <f>SUBTOTAL(109,PagamentosComDinheiro[Period 6])</f>
        <v>0</v>
      </c>
      <c r="K11" s="57">
        <f>SUBTOTAL(109,PagamentosComDinheiro[Period 7])</f>
        <v>0</v>
      </c>
      <c r="L11" s="57">
        <f>SUBTOTAL(109,PagamentosComDinheiro[Period 8])</f>
        <v>0</v>
      </c>
      <c r="M11" s="57">
        <f>SUBTOTAL(109,PagamentosComDinheiro[Period 9])</f>
        <v>0</v>
      </c>
      <c r="N11" s="57">
        <f>SUBTOTAL(109,PagamentosComDinheiro[Period 10])</f>
        <v>0</v>
      </c>
      <c r="O11" s="57">
        <f>SUBTOTAL(109,PagamentosComDinheiro[Period 11])</f>
        <v>0</v>
      </c>
      <c r="P11" s="57">
        <f>SUBTOTAL(109,PagamentosComDinheiro[Period 12])</f>
        <v>0</v>
      </c>
      <c r="Q11" s="14"/>
      <c r="R11" s="57">
        <f>SUBTOTAL(109,PagamentosComDinheiro[Total])</f>
        <v>0</v>
      </c>
      <c r="S11" s="40"/>
    </row>
    <row r="12" spans="2:19" s="4" customFormat="1" ht="17.25" customHeight="1" thickBot="1" x14ac:dyDescent="0.3">
      <c r="B12" s="42" t="s">
        <v>40</v>
      </c>
      <c r="C12" s="6"/>
      <c r="D12" s="53">
        <f>SUM(PagamentosComDinheiroEmCaixa[Período 0],PagamentosComDinheiro[Period 0])</f>
        <v>0</v>
      </c>
      <c r="E12" s="53">
        <f>SUM(PagamentosComDinheiroEmCaixa[Período 1],PagamentosComDinheiro[Period 1])</f>
        <v>400</v>
      </c>
      <c r="F12" s="53">
        <f>SUM(PagamentosComDinheiroEmCaixa[Período 2],PagamentosComDinheiro[Period 2])</f>
        <v>0</v>
      </c>
      <c r="G12" s="53">
        <f>SUM(PagamentosComDinheiroEmCaixa[Período 3],PagamentosComDinheiro[Period 3])</f>
        <v>226</v>
      </c>
      <c r="H12" s="53">
        <f>SUM(PagamentosComDinheiroEmCaixa[Período 4],PagamentosComDinheiro[Period 4])</f>
        <v>0</v>
      </c>
      <c r="I12" s="53">
        <f>SUM(PagamentosComDinheiroEmCaixa[Período 5],PagamentosComDinheiro[Period 5])</f>
        <v>0</v>
      </c>
      <c r="J12" s="53">
        <f>SUM(PagamentosComDinheiroEmCaixa[Período 6],PagamentosComDinheiro[Period 6])</f>
        <v>0</v>
      </c>
      <c r="K12" s="53">
        <f>SUM(PagamentosComDinheiroEmCaixa[Período 7],PagamentosComDinheiro[Period 7])</f>
        <v>0</v>
      </c>
      <c r="L12" s="53">
        <f>SUM(PagamentosComDinheiroEmCaixa[Período 8],PagamentosComDinheiro[Period 8])</f>
        <v>0</v>
      </c>
      <c r="M12" s="53">
        <f>SUM(PagamentosComDinheiroEmCaixa[Período 9],PagamentosComDinheiro[Period 9])</f>
        <v>0</v>
      </c>
      <c r="N12" s="53">
        <f>SUM(PagamentosComDinheiroEmCaixa[Período 10],PagamentosComDinheiro[Period 10])</f>
        <v>0</v>
      </c>
      <c r="O12" s="53">
        <f>SUM(PagamentosComDinheiroEmCaixa[Período 11],PagamentosComDinheiro[Period 11])</f>
        <v>0</v>
      </c>
      <c r="P12" s="53">
        <f>SUM(PagamentosComDinheiroEmCaixa[Período 12],PagamentosComDinheiro[Period 12])</f>
        <v>0</v>
      </c>
      <c r="Q12" s="15"/>
      <c r="R12" s="53">
        <f>SUM(PagamentosComDinheiroEmCaixa[Total],PagamentosComDinheiro[Total])</f>
        <v>626</v>
      </c>
      <c r="S12" s="41"/>
    </row>
    <row r="13" spans="2:19" ht="17.2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">
    <mergeCell ref="B1:S1"/>
  </mergeCells>
  <dataValidations count="10">
    <dataValidation allowBlank="1" showInputMessage="1" showErrorMessage="1" prompt="Crie uma lista de itens de Pagamentos com Dinheiro em Caixa - Fora da Demonstração de Resultados Financeiros para cada mês na tabela Pagamentos, a começar na célula B6 desta folha de cálculo" sqref="A1" xr:uid="{00000000-0002-0000-0200-000000000000}"/>
    <dataValidation allowBlank="1" showInputMessage="1" showErrorMessage="1" prompt="O título desta folha de cálculo está nesta célula, as etiquetas do Valor Estimado Pré-Inicial nas células D3 e D4 e o Valor Estimado dos Itens Totais nas células R3 e R4" sqref="B1:S1" xr:uid="{00000000-0002-0000-0200-000001000000}"/>
    <dataValidation allowBlank="1" showInputMessage="1" showErrorMessage="1" prompt="A data de início do Ano Fiscal é atualizada automaticamente na célula abaixo" sqref="B3" xr:uid="{00000000-0002-0000-0200-000002000000}"/>
    <dataValidation allowBlank="1" showInputMessage="1" showErrorMessage="1" prompt="A data de início do Ano Fiscal é atualizada automaticamente nesta célula" sqref="B4" xr:uid="{00000000-0002-0000-0200-000003000000}"/>
    <dataValidation allowBlank="1" showInputMessage="1" showErrorMessage="1" prompt="Modifique as etiquetas na coluna da tabela abaixo e introduza valores no campo Pré-Inicial e para cada mês na tabela. O Valor Estimado dos Itens Totais e a linha de tendência são atualizados no final" sqref="B5" xr:uid="{00000000-0002-0000-0200-000004000000}"/>
    <dataValidation allowBlank="1" showInputMessage="1" showErrorMessage="1" prompt="O montante total dos Pagamentos com Dinheiro em Caixa em cada mês e a linha de tendência são atualizados automaticamente nas células à direita" sqref="B12" xr:uid="{00000000-0002-0000-0200-000005000000}"/>
    <dataValidation allowBlank="1" showInputMessage="1" showErrorMessage="1" prompt="A etiqueta do Valor Estimado Pré-Inicial está nesta célula e na célula abaixo" sqref="D3" xr:uid="{00000000-0002-0000-0200-000006000000}"/>
    <dataValidation allowBlank="1" showInputMessage="1" showErrorMessage="1" prompt="O mês atualizado automaticamente está nesta célula e nas células à direita" sqref="E3" xr:uid="{00000000-0002-0000-0200-000007000000}"/>
    <dataValidation allowBlank="1" showInputMessage="1" showErrorMessage="1" prompt="O dia atualizado automaticamente está nesta célula e nas células à direita" sqref="E4" xr:uid="{00000000-0002-0000-0200-000008000000}"/>
    <dataValidation allowBlank="1" showInputMessage="1" showErrorMessage="1" prompt="A etiqueta do Valor Estimado dos Itens Totais está nesta célula e na célula abaixo" sqref="R3" xr:uid="{00000000-0002-0000-0200-000009000000}"/>
  </dataValidations>
  <printOptions horizontalCentered="1" verticalCentered="1"/>
  <pageMargins left="0.5" right="0.5" top="0.5" bottom="0.5" header="0.3" footer="0.3"/>
  <pageSetup paperSize="9" scale="61" orientation="landscape" r:id="rId1"/>
  <ignoredErrors>
    <ignoredError sqref="R6:R10 D12:P12" emptyCellReference="1"/>
  </ignoredErrors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200-000002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'Pagam. Dinh. Caixa (sem Demon.)'!D11:P11</xm:f>
              <xm:sqref>S11</xm:sqref>
            </x14:sparkline>
            <x14:sparkline>
              <xm:f>'Pagam. Dinh. Caixa (sem Demon.)'!D12:P12</xm:f>
              <xm:sqref>S12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Cobranças</vt:lpstr>
      <vt:lpstr>Pagamentos Dinheiro em Caixa</vt:lpstr>
      <vt:lpstr>Pagam. Dinh. Caixa (sem Demon.)</vt:lpstr>
      <vt:lpstr>Cobranças!DataDeInícioDoAnoFiscal</vt:lpstr>
      <vt:lpstr>'Pagam. Dinh. Caixa (sem Demon.)'!DataDeInícioDoAnoFiscal</vt:lpstr>
      <vt:lpstr>'Pagamentos Dinheiro em Caixa'!DataDeInícioDoAnoFiscal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2018-03-27T13:04:53Z</dcterms:created>
  <dcterms:modified xsi:type="dcterms:W3CDTF">2019-05-22T06:48:44Z</dcterms:modified>
</cp:coreProperties>
</file>