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4A222E08-1193-4815-A042-DAAC637F35DD}" xr6:coauthVersionLast="31" xr6:coauthVersionMax="38" xr10:uidLastSave="{00000000-0000-0000-0000-000000000000}"/>
  <bookViews>
    <workbookView xWindow="930" yWindow="0" windowWidth="28800" windowHeight="10965" tabRatio="843" xr2:uid="{00000000-000D-0000-FFFF-FFFF00000000}"/>
  </bookViews>
  <sheets>
    <sheet name="Guia" sheetId="4" r:id="rId1"/>
    <sheet name="Fluxo de caixa anual" sheetId="10" r:id="rId2"/>
    <sheet name="Fluxo de caixa mensal" sheetId="2" r:id="rId3"/>
    <sheet name="Resumo diário" sheetId="9" r:id="rId4"/>
    <sheet name="Receita" sheetId="5" r:id="rId5"/>
    <sheet name="Despesas" sheetId="6" r:id="rId6"/>
    <sheet name="Discricionário" sheetId="7" r:id="rId7"/>
    <sheet name="Economias" sheetId="8" r:id="rId8"/>
  </sheets>
  <definedNames>
    <definedName name="FluxoDeCaixaAnualAtéOMomento">Receita[[#Totals],[Anual  ]]-Despesas[[#Totals],[Anual  ]]-Discricionário[[#Totals],[Anual  ]]-Economias[[#Totals],[Anual  ]]</definedName>
    <definedName name="FluxoDeCaixaDiário">SUM('Resumo diário'!$C$5:$C$8)</definedName>
    <definedName name="FluxoDeCaixaMensalAtéOMomento">Mensal[[#Totals],[Total]]</definedName>
    <definedName name="_xlnm.Print_Titles" localSheetId="5">Despesas!$2:$3</definedName>
    <definedName name="_xlnm.Print_Titles" localSheetId="6">Discricionário!$2:$3</definedName>
    <definedName name="_xlnm.Print_Titles" localSheetId="7">Economias!$2:$3</definedName>
    <definedName name="_xlnm.Print_Titles" localSheetId="2">'Fluxo de caixa mensal'!$3:$3</definedName>
    <definedName name="_xlnm.Print_Titles" localSheetId="4">Receita!$2:$3</definedName>
    <definedName name="_xlnm.Print_Titles" localSheetId="3">'Resumo diário'!$9:$9</definedName>
    <definedName name="RegiãoTítuloDaColuna1..B6.1">Guia!$B$5</definedName>
    <definedName name="RegiãoTítuloDaColuna1..E8.4">'Resumo diário'!$B$4</definedName>
    <definedName name="RegiãoTítuloDaColuna2..D6.1">Guia!$D$5</definedName>
    <definedName name="RegiãoTítuloDaColuna3..F6.1">Guia!$F$5</definedName>
    <definedName name="RegiãoTítuloDaLinha1..D2.2">'Fluxo de caixa anual'!$B$2</definedName>
    <definedName name="RegiãoTítuloDaLinha1..D2.3">'Fluxo de caixa mensal'!$B$2</definedName>
    <definedName name="RegiãoTítuloDaLinha1..D2.4">'Resumo diário'!$B$2</definedName>
    <definedName name="RegiãoTítuloDaLinha1..D2.5">Receita!$B$2</definedName>
    <definedName name="RegiãoTítuloDaLinha1..D2.6">Despesas!$B$2</definedName>
    <definedName name="RegiãoTítuloDaLinha1..D2.7">Discricionário!$B$2</definedName>
    <definedName name="RegiãoTítuloDaLinha1..D2.8">Economias!$B$2</definedName>
    <definedName name="RegiãoTítuloDaLinha2..C4.2">'Fluxo de caixa anual'!$B$4</definedName>
    <definedName name="RegiãoTítuloDaLinha3..G4.2">'Fluxo de caixa anual'!$F$4</definedName>
    <definedName name="RegiãoTítuloDaLinha4..K4.2">'Fluxo de caixa anual'!$J$4</definedName>
    <definedName name="RegiãoTítuloDaLinha5..O4.2">'Fluxo de caixa anual'!$N$4</definedName>
    <definedName name="RegiãoTítuloDaLinha6..C6.2">'Fluxo de caixa anual'!$B$6</definedName>
    <definedName name="RegiãoTítuloDaLinha7..G6.2">'Fluxo de caixa anual'!$F$6</definedName>
    <definedName name="RegiãoTítuloDaLinha8..K6.2">'Fluxo de caixa anual'!$J$6</definedName>
    <definedName name="RegiãoTítuloDaLinha9..O6.2">'Fluxo de caixa anual'!$N$6</definedName>
    <definedName name="Tipo8">Economias[[#Headers],[Economias]]</definedName>
    <definedName name="Título3">Mensal[[#Headers],[Tipo]]</definedName>
    <definedName name="Título4">Diário[[#Headers],[Tipo]]</definedName>
    <definedName name="Título5">Receita[[#Headers],[Receita]]</definedName>
    <definedName name="Título6">Despesas[[#Headers],[Despesas]]</definedName>
    <definedName name="Título7">Discricionário[[#Headers],[Despesas discricionárias]]</definedName>
  </definedNames>
  <calcPr calcId="179017"/>
</workbook>
</file>

<file path=xl/calcChain.xml><?xml version="1.0" encoding="utf-8"?>
<calcChain xmlns="http://schemas.openxmlformats.org/spreadsheetml/2006/main">
  <c r="C8" i="9" l="1"/>
  <c r="C7" i="9"/>
  <c r="C6" i="9"/>
  <c r="C5" i="9"/>
  <c r="F10" i="9"/>
  <c r="E10" i="9" s="1"/>
  <c r="F11" i="9"/>
  <c r="F12" i="9"/>
  <c r="E12" i="9" s="1"/>
  <c r="F13" i="9"/>
  <c r="E13" i="9" s="1"/>
  <c r="F14" i="9"/>
  <c r="E14" i="9" s="1"/>
  <c r="F15" i="9"/>
  <c r="E15" i="9" s="1"/>
  <c r="F16" i="9"/>
  <c r="E16" i="9" s="1"/>
  <c r="F17" i="9"/>
  <c r="E17" i="9" s="1"/>
  <c r="F18" i="9"/>
  <c r="E18" i="9" s="1"/>
  <c r="F19" i="9"/>
  <c r="E19" i="9" s="1"/>
  <c r="F20" i="9"/>
  <c r="E20" i="9" s="1"/>
  <c r="F21" i="9"/>
  <c r="E21" i="9" s="1"/>
  <c r="F22" i="9"/>
  <c r="E22" i="9" s="1"/>
  <c r="F23" i="9"/>
  <c r="E23" i="9" s="1"/>
  <c r="F24" i="9"/>
  <c r="E24" i="9" s="1"/>
  <c r="F25" i="9"/>
  <c r="E25" i="9" s="1"/>
  <c r="F26" i="9"/>
  <c r="E26" i="9" s="1"/>
  <c r="F27" i="9"/>
  <c r="E27" i="9" s="1"/>
  <c r="F28" i="9"/>
  <c r="E28" i="9" s="1"/>
  <c r="F29" i="9"/>
  <c r="E29" i="9" s="1"/>
  <c r="F30" i="9"/>
  <c r="E30" i="9" s="1"/>
  <c r="F31" i="9"/>
  <c r="E31" i="9" s="1"/>
  <c r="F32" i="9"/>
  <c r="E32" i="9" s="1"/>
  <c r="F33" i="9"/>
  <c r="E33" i="9" s="1"/>
  <c r="F34" i="9"/>
  <c r="E34" i="9" s="1"/>
  <c r="F35" i="9"/>
  <c r="E35" i="9" s="1"/>
  <c r="F36" i="9"/>
  <c r="E36" i="9" s="1"/>
  <c r="F37" i="9"/>
  <c r="E37" i="9" s="1"/>
  <c r="F38" i="9"/>
  <c r="E38" i="9" s="1"/>
  <c r="F39" i="9"/>
  <c r="E39" i="9" s="1"/>
  <c r="F40" i="9"/>
  <c r="E40" i="9" s="1"/>
  <c r="F41" i="9"/>
  <c r="E41" i="9" s="1"/>
  <c r="F42" i="9"/>
  <c r="E42" i="9" s="1"/>
  <c r="F43" i="9"/>
  <c r="E43" i="9" s="1"/>
  <c r="F44" i="9"/>
  <c r="E44" i="9" s="1"/>
  <c r="F45" i="9"/>
  <c r="E45" i="9" s="1"/>
  <c r="F46" i="9"/>
  <c r="E46" i="9" s="1"/>
  <c r="F47" i="9"/>
  <c r="E47" i="9" s="1"/>
  <c r="F48" i="9"/>
  <c r="E48" i="9" s="1"/>
  <c r="F49" i="9"/>
  <c r="E49" i="9" s="1"/>
  <c r="F50" i="9"/>
  <c r="E50" i="9" s="1"/>
  <c r="F51" i="9"/>
  <c r="E51" i="9" s="1"/>
  <c r="F52" i="9"/>
  <c r="E52" i="9" s="1"/>
  <c r="D53" i="9"/>
  <c r="D2" i="9" l="1"/>
  <c r="D7" i="9"/>
  <c r="D8" i="9"/>
  <c r="D6" i="9"/>
  <c r="E5" i="9"/>
  <c r="E6" i="9"/>
  <c r="E7" i="9"/>
  <c r="E8" i="9"/>
  <c r="F53" i="9"/>
  <c r="E11" i="9"/>
  <c r="C9" i="8"/>
  <c r="O4" i="10" s="1"/>
  <c r="D8" i="8"/>
  <c r="D7" i="8"/>
  <c r="D6" i="8"/>
  <c r="D5" i="8"/>
  <c r="D4" i="8"/>
  <c r="C15" i="7"/>
  <c r="K4" i="10" s="1"/>
  <c r="D14" i="7"/>
  <c r="D13" i="7"/>
  <c r="D12" i="7"/>
  <c r="D11" i="7"/>
  <c r="D10" i="7"/>
  <c r="D9" i="7"/>
  <c r="D8" i="7"/>
  <c r="D7" i="7"/>
  <c r="D6" i="7"/>
  <c r="D5" i="7"/>
  <c r="D4" i="7"/>
  <c r="C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0" i="5"/>
  <c r="D9" i="5"/>
  <c r="D8" i="5"/>
  <c r="D7" i="5"/>
  <c r="D6" i="5"/>
  <c r="D5" i="5"/>
  <c r="D4" i="5"/>
  <c r="C4" i="10" l="1"/>
  <c r="D2" i="8"/>
  <c r="D2" i="10"/>
  <c r="D2" i="7"/>
  <c r="D2" i="6"/>
  <c r="D2" i="5"/>
  <c r="G4" i="10"/>
  <c r="E53" i="9"/>
  <c r="D5" i="9"/>
  <c r="D9" i="8"/>
  <c r="O6" i="10" s="1"/>
  <c r="D15" i="7"/>
  <c r="K6" i="10" s="1"/>
  <c r="D22" i="6"/>
  <c r="G6" i="10" s="1"/>
  <c r="D10" i="5"/>
  <c r="C6" i="10" s="1"/>
  <c r="O47" i="2"/>
  <c r="N47" i="2"/>
  <c r="M47" i="2"/>
  <c r="L47" i="2"/>
  <c r="K47" i="2"/>
  <c r="J47" i="2"/>
  <c r="I47" i="2"/>
  <c r="H47" i="2"/>
  <c r="G47" i="2"/>
  <c r="F47" i="2"/>
  <c r="E47" i="2"/>
  <c r="D47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 l="1"/>
  <c r="D2" i="2" s="1"/>
</calcChain>
</file>

<file path=xl/sharedStrings.xml><?xml version="1.0" encoding="utf-8"?>
<sst xmlns="http://schemas.openxmlformats.org/spreadsheetml/2006/main" count="332" uniqueCount="100">
  <si>
    <t>FLUXO DE CAIXA PESSOAL</t>
  </si>
  <si>
    <t>Fluxo de caixa anual</t>
  </si>
  <si>
    <t>Insira um valor de fluxo de caixa anual de várias áreas. Veja o detalhamento mensal, o comparativo geral e, principalmente, os resultados dos números anuais e mensais.</t>
  </si>
  <si>
    <t>Fluxo de caixa mensal</t>
  </si>
  <si>
    <t>Insira o fluxo de caixa mensal ou faça uma estimativa em relação aos meses restantes para ver o fluxo de caixa projetado para o ano, mês a mês.</t>
  </si>
  <si>
    <t>Fluxo de caixa diário</t>
  </si>
  <si>
    <t>Insira um valor estimado de fluxo de caixa observado diariamente e revise a estimativa mensal e o total anual.  Use isso para ter uma ideia dos resultados que seus hábitos de gastos diários gerarão ao longo de um mês ou ano.</t>
  </si>
  <si>
    <t>GUIA</t>
  </si>
  <si>
    <t>RECEITA</t>
  </si>
  <si>
    <t>Fluxo de caixa total até o momento:</t>
  </si>
  <si>
    <t>RESUMO DE RECEITA</t>
  </si>
  <si>
    <t>Total anual:</t>
  </si>
  <si>
    <t>O gráfico de pizza mostrando receitas de várias fontes está nesta célula.</t>
  </si>
  <si>
    <t>Total mensal:</t>
  </si>
  <si>
    <t>RESUMO DE DESPESAS</t>
  </si>
  <si>
    <t>O gráfico de pizza mostrando as despesas incorridas está nesta célula.</t>
  </si>
  <si>
    <t>Esta é uma estimativa anual.  Use esta planilha se quiser visualizar os valores anuais com valores mensais estimados. Use outras planilhas para adicionar itens diariamente.</t>
  </si>
  <si>
    <t>FLUXO DE CAIXA ANUAL</t>
  </si>
  <si>
    <t>FLUXO DE CAIXA  
MENSAL</t>
  </si>
  <si>
    <t>RESUMO DISCRICIONÁRIO</t>
  </si>
  <si>
    <t>O gráfico de pizza mostrando as despesas discricionárias está nesta célula.</t>
  </si>
  <si>
    <t>RESUMO DE ECONOMIAS</t>
  </si>
  <si>
    <t>O gráfico de pizza mostrando as economias e os investimentos está nesta célula.</t>
  </si>
  <si>
    <t>Fluxo de caixa total mensal:</t>
  </si>
  <si>
    <t>Tipo</t>
  </si>
  <si>
    <t>Receita</t>
  </si>
  <si>
    <t>Despesas</t>
  </si>
  <si>
    <t>Discricionário</t>
  </si>
  <si>
    <t>Economias</t>
  </si>
  <si>
    <t>Total</t>
  </si>
  <si>
    <t>Descrição</t>
  </si>
  <si>
    <t>Salário</t>
  </si>
  <si>
    <t>Comissões/Bônus</t>
  </si>
  <si>
    <t>Outros 1</t>
  </si>
  <si>
    <t>Outros 2</t>
  </si>
  <si>
    <t>Outros 3</t>
  </si>
  <si>
    <t>Outros 4</t>
  </si>
  <si>
    <t>Federal/Previdência social/Plano de saúde</t>
  </si>
  <si>
    <t>Imposto de renda</t>
  </si>
  <si>
    <t>Imposto/Taxas veiculares</t>
  </si>
  <si>
    <t>Pagamentos do veículo</t>
  </si>
  <si>
    <t>Hipoteca/Aluguel</t>
  </si>
  <si>
    <t>Seguro</t>
  </si>
  <si>
    <t>Conta de luz</t>
  </si>
  <si>
    <t>Gás</t>
  </si>
  <si>
    <t>Água</t>
  </si>
  <si>
    <t>Esgoto</t>
  </si>
  <si>
    <t>Lixo</t>
  </si>
  <si>
    <t>Telefone</t>
  </si>
  <si>
    <t>Internet</t>
  </si>
  <si>
    <t>Seguros de vida/contra invalidez</t>
  </si>
  <si>
    <t>Alimentação</t>
  </si>
  <si>
    <t>Vestuário</t>
  </si>
  <si>
    <t>Médico/Odontológico/Remédios</t>
  </si>
  <si>
    <t>Ônibus</t>
  </si>
  <si>
    <t>Restaurante</t>
  </si>
  <si>
    <t>Presentes</t>
  </si>
  <si>
    <t>Viagem</t>
  </si>
  <si>
    <t>Entretenimento</t>
  </si>
  <si>
    <t>Cuidados pessoais</t>
  </si>
  <si>
    <t>Compras</t>
  </si>
  <si>
    <t>Donativo</t>
  </si>
  <si>
    <t>Clube/Associação</t>
  </si>
  <si>
    <t>Melhorias domésticas</t>
  </si>
  <si>
    <t>Reserva de caixa</t>
  </si>
  <si>
    <t>Previdência privada/Etc.</t>
  </si>
  <si>
    <t>Conta poupança/de investimentos</t>
  </si>
  <si>
    <t>Jan</t>
  </si>
  <si>
    <t>Fev</t>
  </si>
  <si>
    <t>OBSERVAÇÃO: Para itens diários, faça uma estimativa do montante/valor mensal e insira esse valor na coluna mensal apropriada.</t>
  </si>
  <si>
    <t>Mar</t>
  </si>
  <si>
    <t>Abr</t>
  </si>
  <si>
    <t>Mai</t>
  </si>
  <si>
    <t>Jun</t>
  </si>
  <si>
    <t>FLUXO DE CAIXA MENSAL</t>
  </si>
  <si>
    <t>Jul</t>
  </si>
  <si>
    <t>RESUMO DIÁRIO</t>
  </si>
  <si>
    <t>Ago</t>
  </si>
  <si>
    <t>Set</t>
  </si>
  <si>
    <t>Out</t>
  </si>
  <si>
    <t>Nov</t>
  </si>
  <si>
    <t>dez</t>
  </si>
  <si>
    <t>Dinheiro total disponível:</t>
  </si>
  <si>
    <t>TOTAIS</t>
  </si>
  <si>
    <t>Diário</t>
  </si>
  <si>
    <t>Mensal</t>
  </si>
  <si>
    <t xml:space="preserve">Anual </t>
  </si>
  <si>
    <t>OBSERVAÇÃO: caso queira adicionar itens diários à tabela, faça uma estimativa do montante/valor mensal e insira o valor na coluna mensal apropriada.</t>
  </si>
  <si>
    <t>Anual</t>
  </si>
  <si>
    <t xml:space="preserve">Anual  </t>
  </si>
  <si>
    <t xml:space="preserve">Mensal </t>
  </si>
  <si>
    <t>Esta é uma estimativa anual.  Use esta planilha se quiser visualizar os valores anuais com valores estimados mensais
Caso queira adicionar itens diários às tabelas, faça uma estimativa do montante/valor anual e insira o valor na coluna Anual.</t>
  </si>
  <si>
    <t>DESPESAS</t>
  </si>
  <si>
    <t>Água/Esgoto</t>
  </si>
  <si>
    <t>DISCRICIONÁRIO</t>
  </si>
  <si>
    <t>Despesas discricionárias</t>
  </si>
  <si>
    <t>POUPANÇA</t>
  </si>
  <si>
    <t>Poupança/Investimentos</t>
  </si>
  <si>
    <t>Médico/Odontológico/
Remédios</t>
  </si>
  <si>
    <r>
      <t>Esta pasta de trabalho tem planilhas de fluxo de caixa</t>
    </r>
    <r>
      <rPr>
        <b/>
        <sz val="14"/>
        <color theme="1" tint="0.34998626667073579"/>
        <rFont val="Calibri"/>
        <family val="2"/>
        <scheme val="minor"/>
      </rPr>
      <t xml:space="preserve"> anual</t>
    </r>
    <r>
      <rPr>
        <sz val="14"/>
        <color theme="1" tint="0.34998626667073579"/>
        <rFont val="Calibri"/>
        <family val="2"/>
        <scheme val="minor"/>
      </rPr>
      <t xml:space="preserve">, </t>
    </r>
    <r>
      <rPr>
        <b/>
        <sz val="14"/>
        <color theme="1" tint="0.34998626667073579"/>
        <rFont val="Calibri"/>
        <family val="2"/>
        <scheme val="minor"/>
      </rPr>
      <t xml:space="preserve">mensal </t>
    </r>
    <r>
      <rPr>
        <sz val="14"/>
        <color theme="1" tint="0.34998626667073579"/>
        <rFont val="Calibri"/>
        <family val="2"/>
        <scheme val="minor"/>
      </rPr>
      <t xml:space="preserve">e </t>
    </r>
    <r>
      <rPr>
        <b/>
        <sz val="14"/>
        <color theme="1" tint="0.34998626667073579"/>
        <rFont val="Calibri"/>
        <family val="2"/>
        <scheme val="minor"/>
      </rPr>
      <t>diário</t>
    </r>
    <r>
      <rPr>
        <sz val="14"/>
        <color theme="1" tint="0.34998626667073579"/>
        <rFont val="Calibri"/>
        <family val="2"/>
        <scheme val="minor"/>
      </rPr>
      <t>.  Escolha o tipo de fluxo de caixa que funciona melhor para você ou use todos para ajudá-lo a obter informações sobre o seu fluxo de caixa pessoal.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</si>
</sst>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&quot;R$&quot;\ #,##0.00;\-&quot;R$&quot;\ #,##0.0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)@"/>
    <numFmt numFmtId="169" formatCode="&quot;R$&quot;\ #,##0.00"/>
  </numFmts>
  <fonts count="31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b/>
      <sz val="24"/>
      <color theme="5" tint="-0.24994659260841701"/>
      <name val="Calibri"/>
      <family val="2"/>
      <scheme val="major"/>
    </font>
    <font>
      <b/>
      <sz val="14"/>
      <color theme="3" tint="0.24994659260841701"/>
      <name val="Calibri"/>
      <family val="2"/>
      <scheme val="major"/>
    </font>
    <font>
      <b/>
      <sz val="11"/>
      <color theme="3" tint="0.24994659260841701"/>
      <name val="Calibri"/>
      <family val="2"/>
      <scheme val="major"/>
    </font>
    <font>
      <b/>
      <sz val="12"/>
      <color theme="3" tint="0.24994659260841701"/>
      <name val="Calibri"/>
      <family val="2"/>
      <scheme val="major"/>
    </font>
    <font>
      <sz val="36"/>
      <color theme="3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3" tint="0.8999603259376811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3" tint="9.9978637043366805E-2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2"/>
      <color theme="3" tint="0.89996032593768116"/>
      <name val="Calibri"/>
      <family val="2"/>
      <scheme val="minor"/>
    </font>
    <font>
      <b/>
      <sz val="16"/>
      <color rgb="FF57574D"/>
      <name val="Calibri"/>
      <family val="2"/>
      <scheme val="minor"/>
    </font>
    <font>
      <b/>
      <sz val="12"/>
      <color theme="3" tint="0.89992980742820516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/>
      <right/>
      <top style="medium">
        <color theme="3" tint="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5" borderId="0">
      <alignment vertical="center" wrapText="1"/>
    </xf>
    <xf numFmtId="0" fontId="11" fillId="2" borderId="0" applyNumberFormat="0" applyProtection="0">
      <alignment vertical="center"/>
    </xf>
    <xf numFmtId="0" fontId="3" fillId="2" borderId="0" applyNumberFormat="0" applyFill="0" applyProtection="0">
      <alignment horizontal="left" vertical="center"/>
    </xf>
    <xf numFmtId="0" fontId="4" fillId="0" borderId="1" applyNumberFormat="0" applyFill="0" applyProtection="0"/>
    <xf numFmtId="0" fontId="5" fillId="0" borderId="4" applyNumberFormat="0" applyFill="0" applyProtection="0">
      <alignment vertical="center"/>
    </xf>
    <xf numFmtId="0" fontId="6" fillId="8" borderId="2" applyNumberFormat="0" applyProtection="0">
      <alignment horizontal="left"/>
    </xf>
    <xf numFmtId="0" fontId="7" fillId="5" borderId="0" applyNumberFormat="0" applyBorder="0" applyAlignment="0" applyProtection="0"/>
    <xf numFmtId="43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ill="0" applyBorder="0" applyAlignment="0" applyProtection="0"/>
    <xf numFmtId="0" fontId="9" fillId="9" borderId="3" applyNumberFormat="0" applyAlignment="0" applyProtection="0"/>
    <xf numFmtId="0" fontId="10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7" fillId="2" borderId="9" applyNumberFormat="0" applyProtection="0">
      <alignment horizontal="center" vertical="center" wrapText="1"/>
    </xf>
    <xf numFmtId="0" fontId="19" fillId="2" borderId="9" applyNumberFormat="0" applyProtection="0">
      <alignment horizontal="center" vertical="center" wrapText="1"/>
    </xf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2" applyNumberFormat="0" applyAlignment="0" applyProtection="0"/>
    <xf numFmtId="0" fontId="25" fillId="17" borderId="13" applyNumberFormat="0" applyAlignment="0" applyProtection="0"/>
    <xf numFmtId="0" fontId="26" fillId="17" borderId="12" applyNumberFormat="0" applyAlignment="0" applyProtection="0"/>
    <xf numFmtId="0" fontId="27" fillId="0" borderId="14" applyNumberFormat="0" applyFill="0" applyAlignment="0" applyProtection="0"/>
    <xf numFmtId="0" fontId="28" fillId="18" borderId="15" applyNumberFormat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62">
    <xf numFmtId="0" fontId="0" fillId="5" borderId="0" xfId="0">
      <alignment vertical="center" wrapText="1"/>
    </xf>
    <xf numFmtId="0" fontId="5" fillId="4" borderId="4" xfId="4" applyFill="1">
      <alignment vertical="center"/>
    </xf>
    <xf numFmtId="0" fontId="5" fillId="4" borderId="4" xfId="4" applyFill="1" applyAlignment="1">
      <alignment horizontal="left" vertical="center" indent="1"/>
    </xf>
    <xf numFmtId="0" fontId="0" fillId="5" borderId="0" xfId="0" applyFont="1" applyFill="1" applyBorder="1" applyAlignment="1">
      <alignment horizontal="right"/>
    </xf>
    <xf numFmtId="168" fontId="0" fillId="5" borderId="0" xfId="0" applyNumberFormat="1" applyFont="1" applyFill="1" applyBorder="1" applyAlignment="1"/>
    <xf numFmtId="168" fontId="0" fillId="5" borderId="0" xfId="0" applyNumberFormat="1" applyFont="1" applyFill="1" applyBorder="1" applyAlignment="1">
      <alignment vertical="center"/>
    </xf>
    <xf numFmtId="0" fontId="5" fillId="4" borderId="4" xfId="4" applyNumberFormat="1" applyFill="1" applyAlignment="1">
      <alignment horizontal="left" vertical="center" indent="1"/>
    </xf>
    <xf numFmtId="168" fontId="0" fillId="5" borderId="0" xfId="0" applyNumberFormat="1" applyFont="1" applyFill="1" applyBorder="1">
      <alignment vertical="center" wrapText="1"/>
    </xf>
    <xf numFmtId="0" fontId="0" fillId="5" borderId="0" xfId="0" applyFont="1" applyFill="1" applyBorder="1">
      <alignment vertical="center" wrapText="1"/>
    </xf>
    <xf numFmtId="168" fontId="0" fillId="5" borderId="0" xfId="0" applyNumberFormat="1" applyFont="1" applyFill="1" applyBorder="1" applyAlignment="1">
      <alignment horizontal="left"/>
    </xf>
    <xf numFmtId="43" fontId="0" fillId="5" borderId="0" xfId="7" applyFont="1" applyFill="1" applyBorder="1" applyAlignment="1">
      <alignment horizontal="left"/>
    </xf>
    <xf numFmtId="0" fontId="2" fillId="10" borderId="0" xfId="0" applyFont="1" applyFill="1" applyAlignment="1">
      <alignment horizontal="left" vertical="center" indent="1"/>
    </xf>
    <xf numFmtId="0" fontId="2" fillId="11" borderId="0" xfId="0" applyFont="1" applyFill="1" applyAlignment="1">
      <alignment horizontal="left" vertical="center" indent="1"/>
    </xf>
    <xf numFmtId="0" fontId="0" fillId="5" borderId="0" xfId="0" applyFont="1" applyFill="1" applyBorder="1" applyAlignment="1"/>
    <xf numFmtId="0" fontId="14" fillId="3" borderId="0" xfId="0" applyFont="1" applyFill="1" applyAlignment="1">
      <alignment horizontal="left" vertical="top" wrapText="1" indent="1"/>
    </xf>
    <xf numFmtId="0" fontId="2" fillId="2" borderId="0" xfId="0" applyFont="1" applyFill="1" applyAlignment="1">
      <alignment horizontal="left" vertical="center" indent="1"/>
    </xf>
    <xf numFmtId="0" fontId="14" fillId="6" borderId="0" xfId="0" applyFont="1" applyFill="1" applyAlignment="1">
      <alignment horizontal="left" vertical="top" wrapText="1" indent="1"/>
    </xf>
    <xf numFmtId="0" fontId="14" fillId="7" borderId="0" xfId="0" applyFont="1" applyFill="1" applyAlignment="1">
      <alignment horizontal="left" vertical="top" wrapText="1" indent="1"/>
    </xf>
    <xf numFmtId="0" fontId="0" fillId="5" borderId="0" xfId="0">
      <alignment vertical="center" wrapText="1"/>
    </xf>
    <xf numFmtId="0" fontId="0" fillId="5" borderId="0" xfId="0">
      <alignment vertical="center" wrapText="1"/>
    </xf>
    <xf numFmtId="0" fontId="11" fillId="2" borderId="0" xfId="1">
      <alignment vertical="center"/>
    </xf>
    <xf numFmtId="0" fontId="17" fillId="2" borderId="9" xfId="15">
      <alignment horizontal="center" vertical="center" wrapText="1"/>
    </xf>
    <xf numFmtId="0" fontId="17" fillId="2" borderId="9" xfId="15" quotePrefix="1">
      <alignment horizontal="center" vertical="center" wrapText="1"/>
    </xf>
    <xf numFmtId="0" fontId="11" fillId="2" borderId="0" xfId="1" applyBorder="1">
      <alignment vertical="center"/>
    </xf>
    <xf numFmtId="168" fontId="4" fillId="5" borderId="1" xfId="3" applyNumberFormat="1" applyFill="1"/>
    <xf numFmtId="168" fontId="6" fillId="8" borderId="2" xfId="5" applyNumberFormat="1">
      <alignment horizontal="left"/>
    </xf>
    <xf numFmtId="0" fontId="15" fillId="5" borderId="0" xfId="0" applyFont="1" applyBorder="1" applyAlignment="1">
      <alignment horizontal="left" vertical="top" wrapText="1" indent="1"/>
    </xf>
    <xf numFmtId="168" fontId="20" fillId="8" borderId="0" xfId="0" applyNumberFormat="1" applyFont="1" applyFill="1" applyBorder="1" applyAlignment="1">
      <alignment horizontal="left" vertical="center"/>
    </xf>
    <xf numFmtId="168" fontId="20" fillId="8" borderId="6" xfId="0" applyNumberFormat="1" applyFont="1" applyFill="1" applyBorder="1" applyAlignment="1">
      <alignment horizontal="left" vertical="center"/>
    </xf>
    <xf numFmtId="168" fontId="15" fillId="8" borderId="0" xfId="0" applyNumberFormat="1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right" vertical="center"/>
    </xf>
    <xf numFmtId="0" fontId="17" fillId="2" borderId="9" xfId="15" applyBorder="1">
      <alignment horizontal="center" vertical="center" wrapText="1"/>
    </xf>
    <xf numFmtId="0" fontId="17" fillId="2" borderId="9" xfId="15" quotePrefix="1" applyBorder="1">
      <alignment horizontal="center" vertical="center" wrapText="1"/>
    </xf>
    <xf numFmtId="169" fontId="0" fillId="5" borderId="0" xfId="0" applyNumberFormat="1" applyFont="1" applyFill="1" applyBorder="1">
      <alignment vertical="center" wrapText="1"/>
    </xf>
    <xf numFmtId="168" fontId="0" fillId="5" borderId="0" xfId="0" applyNumberFormat="1" applyFont="1" applyFill="1" applyBorder="1" applyAlignment="1">
      <alignment vertical="center" wrapText="1"/>
    </xf>
    <xf numFmtId="164" fontId="0" fillId="5" borderId="0" xfId="0" applyNumberFormat="1" applyFont="1" applyFill="1" applyBorder="1">
      <alignment vertical="center" wrapText="1"/>
    </xf>
    <xf numFmtId="164" fontId="20" fillId="8" borderId="0" xfId="0" applyNumberFormat="1" applyFont="1" applyFill="1" applyBorder="1" applyAlignment="1">
      <alignment vertical="center"/>
    </xf>
    <xf numFmtId="164" fontId="0" fillId="5" borderId="0" xfId="0" applyNumberFormat="1" applyFont="1" applyFill="1" applyBorder="1" applyAlignment="1">
      <alignment horizontal="right" vertical="center"/>
    </xf>
    <xf numFmtId="0" fontId="12" fillId="5" borderId="8" xfId="0" applyFont="1" applyBorder="1" applyAlignment="1">
      <alignment vertical="top" wrapText="1"/>
    </xf>
    <xf numFmtId="0" fontId="7" fillId="5" borderId="0" xfId="6" applyBorder="1"/>
    <xf numFmtId="0" fontId="11" fillId="2" borderId="0" xfId="1" applyBorder="1">
      <alignment vertical="center"/>
    </xf>
    <xf numFmtId="0" fontId="11" fillId="2" borderId="10" xfId="1" applyBorder="1">
      <alignment vertical="center"/>
    </xf>
    <xf numFmtId="0" fontId="4" fillId="4" borderId="1" xfId="3" applyFill="1"/>
    <xf numFmtId="164" fontId="5" fillId="4" borderId="4" xfId="4" applyNumberFormat="1" applyFill="1" applyAlignment="1">
      <alignment horizontal="right" vertical="center"/>
    </xf>
    <xf numFmtId="0" fontId="16" fillId="4" borderId="6" xfId="0" applyFont="1" applyFill="1" applyBorder="1" applyAlignment="1">
      <alignment horizontal="center" vertical="center" wrapText="1"/>
    </xf>
    <xf numFmtId="0" fontId="17" fillId="2" borderId="9" xfId="15" quotePrefix="1">
      <alignment horizontal="center" vertical="center" wrapText="1"/>
    </xf>
    <xf numFmtId="0" fontId="15" fillId="5" borderId="0" xfId="0" applyFont="1" applyBorder="1" applyAlignment="1">
      <alignment horizontal="left" vertical="center" wrapText="1" indent="1"/>
    </xf>
    <xf numFmtId="169" fontId="3" fillId="0" borderId="0" xfId="2" applyNumberFormat="1" applyFill="1" applyBorder="1" applyAlignment="1">
      <alignment horizontal="center" vertical="center"/>
    </xf>
    <xf numFmtId="0" fontId="18" fillId="0" borderId="0" xfId="0" applyFont="1" applyFill="1" applyBorder="1">
      <alignment vertical="center" wrapText="1"/>
    </xf>
    <xf numFmtId="0" fontId="0" fillId="5" borderId="0" xfId="0" applyAlignment="1">
      <alignment horizontal="center"/>
    </xf>
    <xf numFmtId="0" fontId="11" fillId="2" borderId="0" xfId="1">
      <alignment vertical="center"/>
    </xf>
    <xf numFmtId="0" fontId="18" fillId="12" borderId="7" xfId="0" applyFont="1" applyFill="1" applyBorder="1" applyAlignment="1">
      <alignment horizontal="left" vertical="center" wrapText="1"/>
    </xf>
    <xf numFmtId="169" fontId="3" fillId="12" borderId="7" xfId="2" applyNumberFormat="1" applyFill="1" applyBorder="1" applyAlignment="1">
      <alignment horizontal="left" vertical="center"/>
    </xf>
    <xf numFmtId="0" fontId="15" fillId="5" borderId="0" xfId="0" applyFont="1" applyBorder="1" applyAlignment="1">
      <alignment horizontal="left" vertical="top" wrapText="1" indent="1"/>
    </xf>
    <xf numFmtId="169" fontId="3" fillId="12" borderId="0" xfId="2" applyNumberForma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 wrapText="1"/>
    </xf>
    <xf numFmtId="0" fontId="15" fillId="5" borderId="0" xfId="0" applyFont="1" applyBorder="1" applyAlignment="1">
      <alignment horizontal="left" vertical="top" indent="1"/>
    </xf>
    <xf numFmtId="0" fontId="0" fillId="5" borderId="0" xfId="0" applyAlignment="1">
      <alignment horizontal="left" vertical="center" wrapText="1" indent="1"/>
    </xf>
    <xf numFmtId="0" fontId="18" fillId="0" borderId="7" xfId="0" applyFont="1" applyFill="1" applyBorder="1">
      <alignment vertical="center" wrapText="1"/>
    </xf>
    <xf numFmtId="169" fontId="3" fillId="0" borderId="7" xfId="2" applyNumberFormat="1" applyFill="1" applyBorder="1" applyAlignment="1">
      <alignment horizontal="center" vertical="center"/>
    </xf>
    <xf numFmtId="169" fontId="3" fillId="12" borderId="7" xfId="2" applyNumberFormat="1" applyFill="1" applyBorder="1" applyAlignment="1">
      <alignment horizontal="center" vertical="center"/>
    </xf>
    <xf numFmtId="0" fontId="15" fillId="5" borderId="0" xfId="0" applyFont="1" applyAlignment="1">
      <alignment horizontal="left" vertical="center" wrapText="1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1" builtinId="5" customBuiltin="1"/>
    <cellStyle name="Title" xfId="6" builtinId="15" customBuiltin="1"/>
    <cellStyle name="Título 5" xfId="5" xr:uid="{00000000-0005-0000-0000-00000A000000}"/>
    <cellStyle name="Total" xfId="14" builtinId="25" customBuiltin="1"/>
    <cellStyle name="Warning Text" xfId="25" builtinId="11" customBuiltin="1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R$&quot;\ #,##0.00;\-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R$&quot;\ #,##0.00;\-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R$&quot;\ #,##0.00;\-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)@"/>
      <alignment horizontal="left" vertical="bottom" textRotation="0" wrapText="0" relativeIndent="-1" justifyLastLine="0" shrinkToFit="0" readingOrder="0"/>
    </dxf>
    <dxf>
      <alignment vertical="bottom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4" formatCode="&quot;R$&quot;\ #,##0.00;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&quot;R$&quot;\ 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_)@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9.9948118533890809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</dxfs>
  <tableStyles count="3" defaultTableStyle="Fluxo De Caixa Pessoal" defaultPivotStyle="PivotStyleLight15">
    <tableStyle name="Fluxo de caixa mensal" pivot="0" count="5" xr9:uid="{00000000-0011-0000-FFFF-FFFF01000000}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  <tableStyle name="Fluxo De Caixa Pessoal" pivot="0" count="9" xr9:uid="{00000000-0011-0000-FFFF-FFFF02000000}">
      <tableStyleElement type="wholeTable" dxfId="87"/>
      <tableStyleElement type="headerRow" dxfId="86"/>
      <tableStyleElement type="totalRow" dxfId="85"/>
      <tableStyleElement type="firstColumn" dxfId="84"/>
      <tableStyleElement type="lastColumn" dxfId="83"/>
      <tableStyleElement type="firstHeaderCell" dxfId="82"/>
      <tableStyleElement type="lastHeaderCell" dxfId="81"/>
      <tableStyleElement type="firstTotalCell" dxfId="80"/>
      <tableStyleElement type="lastTotalCell" dxfId="79"/>
    </tableStyle>
    <tableStyle name="Resumo diário" pivot="0" count="5" xr9:uid="{00000000-0011-0000-FFFF-FFFF00000000}">
      <tableStyleElement type="wholeTable" dxfId="78"/>
      <tableStyleElement type="headerRow" dxfId="77"/>
      <tableStyleElement type="totalRow" dxfId="76"/>
      <tableStyleElement type="firstRowStripe" dxfId="75"/>
      <tableStyleElement type="secondRowStripe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1543039604126"/>
          <c:y val="0.49479951701943697"/>
          <c:w val="0.61673771670260957"/>
          <c:h val="0.47187047525492054"/>
        </c:manualLayout>
      </c:layout>
      <c:doughnutChart>
        <c:varyColors val="1"/>
        <c:ser>
          <c:idx val="0"/>
          <c:order val="0"/>
          <c:tx>
            <c:strRef>
              <c:f>Receita!$C$3</c:f>
              <c:strCache>
                <c:ptCount val="1"/>
                <c:pt idx="0">
                  <c:v>Anual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7-4753-9CDB-D604E3904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7-4753-9CDB-D604E3904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7-4753-9CDB-D604E39040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97-4753-9CDB-D604E39040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97-4753-9CDB-D604E39040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97-4753-9CDB-D604E3904055}"/>
              </c:ext>
            </c:extLst>
          </c:dPt>
          <c:cat>
            <c:strRef>
              <c:f>Receita!$B$4:$B$10</c:f>
              <c:strCache>
                <c:ptCount val="6"/>
                <c:pt idx="0">
                  <c:v> Salário</c:v>
                </c:pt>
                <c:pt idx="1">
                  <c:v> Comissões/Bônus</c:v>
                </c:pt>
                <c:pt idx="2">
                  <c:v> Outros 1</c:v>
                </c:pt>
                <c:pt idx="3">
                  <c:v> Outros 2</c:v>
                </c:pt>
                <c:pt idx="4">
                  <c:v> Outros 3</c:v>
                </c:pt>
                <c:pt idx="5">
                  <c:v> Outros 4</c:v>
                </c:pt>
              </c:strCache>
            </c:strRef>
          </c:cat>
          <c:val>
            <c:numRef>
              <c:f>Receita!$C$4:$C$10</c:f>
              <c:numCache>
                <c:formatCode>"R$"\ #,##0.00;\-"R$"\ #,##0.00</c:formatCode>
                <c:ptCount val="6"/>
                <c:pt idx="0">
                  <c:v>90000</c:v>
                </c:pt>
                <c:pt idx="1">
                  <c:v>5000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7-4753-9CDB-D604E390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6244314489928524E-2"/>
          <c:w val="0.99283882508317023"/>
          <c:h val="0.36103104071055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0180820738087"/>
          <c:y val="0.50233432078300155"/>
          <c:w val="0.60887245964483439"/>
          <c:h val="0.46644615329516553"/>
        </c:manualLayout>
      </c:layout>
      <c:doughnutChart>
        <c:varyColors val="1"/>
        <c:ser>
          <c:idx val="0"/>
          <c:order val="0"/>
          <c:tx>
            <c:strRef>
              <c:f>Despesas!$C$3</c:f>
              <c:strCache>
                <c:ptCount val="1"/>
                <c:pt idx="0">
                  <c:v>Anual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D-4B7D-891C-83B772899D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D-4B7D-891C-83B772899D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D-4B7D-891C-83B772899D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D-4B7D-891C-83B772899D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D-4B7D-891C-83B772899D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D-4B7D-891C-83B772899D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9D-4B7D-891C-83B772899D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9D-4B7D-891C-83B772899D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9D-4B7D-891C-83B772899D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9D-4B7D-891C-83B772899D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9D-4B7D-891C-83B772899D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69D-4B7D-891C-83B772899D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69D-4B7D-891C-83B772899D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69D-4B7D-891C-83B772899D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9D-4B7D-891C-83B772899D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69D-4B7D-891C-83B772899D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69D-4B7D-891C-83B772899D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69D-4B7D-891C-83B772899D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69D-4B7D-891C-83B772899D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69D-4B7D-891C-83B772899D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69D-4B7D-891C-83B772899D5C}"/>
              </c:ext>
            </c:extLst>
          </c:dPt>
          <c:cat>
            <c:strRef>
              <c:f>Despesas!$B$4:$B$22</c:f>
              <c:strCache>
                <c:ptCount val="18"/>
                <c:pt idx="0">
                  <c:v> Federal/Previdência social/Plano de saúde</c:v>
                </c:pt>
                <c:pt idx="1">
                  <c:v> Imposto de renda</c:v>
                </c:pt>
                <c:pt idx="2">
                  <c:v> Imposto/Taxas veiculares</c:v>
                </c:pt>
                <c:pt idx="3">
                  <c:v> Pagamentos do veículo</c:v>
                </c:pt>
                <c:pt idx="4">
                  <c:v> Hipoteca/Aluguel</c:v>
                </c:pt>
                <c:pt idx="5">
                  <c:v> Seguro</c:v>
                </c:pt>
                <c:pt idx="6">
                  <c:v> Conta de luz</c:v>
                </c:pt>
                <c:pt idx="7">
                  <c:v> Gás</c:v>
                </c:pt>
                <c:pt idx="8">
                  <c:v> Água/Esgoto</c:v>
                </c:pt>
                <c:pt idx="9">
                  <c:v> Lixo</c:v>
                </c:pt>
                <c:pt idx="10">
                  <c:v> Telefone</c:v>
                </c:pt>
                <c:pt idx="11">
                  <c:v> Internet</c:v>
                </c:pt>
                <c:pt idx="12">
                  <c:v> Seguros de vida/contra invalidez</c:v>
                </c:pt>
                <c:pt idx="13">
                  <c:v> Alimentação</c:v>
                </c:pt>
                <c:pt idx="14">
                  <c:v> Vestuário</c:v>
                </c:pt>
                <c:pt idx="15">
                  <c:v> Médico/Odontológico/Remédios</c:v>
                </c:pt>
                <c:pt idx="16">
                  <c:v> Outros 1</c:v>
                </c:pt>
                <c:pt idx="17">
                  <c:v> Outros 2</c:v>
                </c:pt>
              </c:strCache>
            </c:strRef>
          </c:cat>
          <c:val>
            <c:numRef>
              <c:f>Despesas!$C$4:$C$22</c:f>
              <c:numCache>
                <c:formatCode>"R$"\ #,##0.00;\-"R$"\ #,##0.00</c:formatCode>
                <c:ptCount val="18"/>
                <c:pt idx="0">
                  <c:v>15000</c:v>
                </c:pt>
                <c:pt idx="1">
                  <c:v>2500</c:v>
                </c:pt>
                <c:pt idx="2">
                  <c:v>200</c:v>
                </c:pt>
                <c:pt idx="3">
                  <c:v>4000</c:v>
                </c:pt>
                <c:pt idx="4">
                  <c:v>15000</c:v>
                </c:pt>
                <c:pt idx="5">
                  <c:v>250</c:v>
                </c:pt>
                <c:pt idx="6">
                  <c:v>1200</c:v>
                </c:pt>
                <c:pt idx="7">
                  <c:v>600</c:v>
                </c:pt>
                <c:pt idx="8">
                  <c:v>600</c:v>
                </c:pt>
                <c:pt idx="9">
                  <c:v>150</c:v>
                </c:pt>
                <c:pt idx="10">
                  <c:v>600</c:v>
                </c:pt>
                <c:pt idx="11">
                  <c:v>600</c:v>
                </c:pt>
                <c:pt idx="12">
                  <c:v>1500</c:v>
                </c:pt>
                <c:pt idx="13">
                  <c:v>5000</c:v>
                </c:pt>
                <c:pt idx="14">
                  <c:v>1200</c:v>
                </c:pt>
                <c:pt idx="1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69D-4B7D-891C-83B772899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597860935135553E-3"/>
          <c:y val="3.2488628979857048E-2"/>
          <c:w val="0.99136596475058936"/>
          <c:h val="0.48855121180027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86937415265841"/>
          <c:y val="0.49840703391608221"/>
          <c:w val="0.61626161233662591"/>
          <c:h val="0.47210684921694734"/>
        </c:manualLayout>
      </c:layout>
      <c:doughnutChart>
        <c:varyColors val="1"/>
        <c:ser>
          <c:idx val="0"/>
          <c:order val="0"/>
          <c:tx>
            <c:strRef>
              <c:f>Discricionário!$C$3</c:f>
              <c:strCache>
                <c:ptCount val="1"/>
                <c:pt idx="0">
                  <c:v>Anual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Discricionário!$B$4:$B$15</c:f>
              <c:strCache>
                <c:ptCount val="11"/>
                <c:pt idx="0">
                  <c:v> Restaurante</c:v>
                </c:pt>
                <c:pt idx="1">
                  <c:v> Presentes</c:v>
                </c:pt>
                <c:pt idx="2">
                  <c:v> Viagem</c:v>
                </c:pt>
                <c:pt idx="3">
                  <c:v> Entretenimento</c:v>
                </c:pt>
                <c:pt idx="4">
                  <c:v> Cuidados pessoais</c:v>
                </c:pt>
                <c:pt idx="5">
                  <c:v> Compras</c:v>
                </c:pt>
                <c:pt idx="6">
                  <c:v> Donativo</c:v>
                </c:pt>
                <c:pt idx="7">
                  <c:v> Clube/Associação</c:v>
                </c:pt>
                <c:pt idx="8">
                  <c:v> Melhorias domésticas</c:v>
                </c:pt>
                <c:pt idx="9">
                  <c:v> Outros 1</c:v>
                </c:pt>
                <c:pt idx="10">
                  <c:v> Outros 2</c:v>
                </c:pt>
              </c:strCache>
            </c:strRef>
          </c:cat>
          <c:val>
            <c:numRef>
              <c:f>Discricionário!$C$4:$C$15</c:f>
              <c:numCache>
                <c:formatCode>"R$"\ #,##0.00;\-"R$"\ #,##0.00</c:formatCode>
                <c:ptCount val="11"/>
                <c:pt idx="0">
                  <c:v>1200</c:v>
                </c:pt>
                <c:pt idx="1">
                  <c:v>600</c:v>
                </c:pt>
                <c:pt idx="2">
                  <c:v>2250</c:v>
                </c:pt>
                <c:pt idx="3">
                  <c:v>1200</c:v>
                </c:pt>
                <c:pt idx="4">
                  <c:v>300</c:v>
                </c:pt>
                <c:pt idx="5">
                  <c:v>2000</c:v>
                </c:pt>
                <c:pt idx="6">
                  <c:v>600</c:v>
                </c:pt>
                <c:pt idx="7">
                  <c:v>300</c:v>
                </c:pt>
                <c:pt idx="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B-448A-A4A6-2D382381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1.2995451591942819E-2"/>
          <c:w val="0.99838712908977978"/>
          <c:h val="0.4841192748399260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6913837757035"/>
          <c:y val="0.51883982338465007"/>
          <c:w val="0.60160857281374858"/>
          <c:h val="0.46029505814697141"/>
        </c:manualLayout>
      </c:layout>
      <c:doughnutChart>
        <c:varyColors val="1"/>
        <c:ser>
          <c:idx val="0"/>
          <c:order val="0"/>
          <c:tx>
            <c:strRef>
              <c:f>Economias!$C$3</c:f>
              <c:strCache>
                <c:ptCount val="1"/>
                <c:pt idx="0">
                  <c:v>Anual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Economias!$B$4:$B$9</c:f>
              <c:strCache>
                <c:ptCount val="5"/>
                <c:pt idx="0">
                  <c:v> Reserva de caixa</c:v>
                </c:pt>
                <c:pt idx="1">
                  <c:v> Previdência privada/Etc.</c:v>
                </c:pt>
                <c:pt idx="2">
                  <c:v> Poupança/Investimentos</c:v>
                </c:pt>
                <c:pt idx="3">
                  <c:v> Outros 1</c:v>
                </c:pt>
                <c:pt idx="4">
                  <c:v> Outros 2</c:v>
                </c:pt>
              </c:strCache>
            </c:strRef>
          </c:cat>
          <c:val>
            <c:numRef>
              <c:f>Economias!$C$4:$C$9</c:f>
              <c:numCache>
                <c:formatCode>"R$"\ #,##0.00;\-"R$"\ #,##0.00</c:formatCode>
                <c:ptCount val="5"/>
                <c:pt idx="0">
                  <c:v>5000</c:v>
                </c:pt>
                <c:pt idx="1">
                  <c:v>12000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291-A166-A4BE4CF9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1.2297287220857425E-2"/>
          <c:y val="9.7465886939571145E-3"/>
          <c:w val="0.94281505212830241"/>
          <c:h val="0.48001540012176847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Gui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Fluxo de caixa anual'!A1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luxo de caixa mensa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esumo di&#225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eceit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Despesa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Discricion&#225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conomi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0</xdr:rowOff>
    </xdr:from>
    <xdr:to>
      <xdr:col>7</xdr:col>
      <xdr:colOff>0</xdr:colOff>
      <xdr:row>0</xdr:row>
      <xdr:rowOff>468000</xdr:rowOff>
    </xdr:to>
    <xdr:sp macro="" textlink="">
      <xdr:nvSpPr>
        <xdr:cNvPr id="12" name="Retângulo 11" descr="Navigation button to cell A1 in this 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962900" y="0"/>
          <a:ext cx="1108075" cy="4680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GUIA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469901</xdr:rowOff>
    </xdr:from>
    <xdr:to>
      <xdr:col>5</xdr:col>
      <xdr:colOff>1580724</xdr:colOff>
      <xdr:row>2</xdr:row>
      <xdr:rowOff>19050</xdr:rowOff>
    </xdr:to>
    <xdr:sp macro="" textlink="">
      <xdr:nvSpPr>
        <xdr:cNvPr id="2" name="Retângulo com canto arredondado do mesmo lado 18" descr="Rounded rectang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4149" y="469901"/>
          <a:ext cx="5940000" cy="444499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1085850</xdr:colOff>
      <xdr:row>4</xdr:row>
      <xdr:rowOff>3909060</xdr:rowOff>
    </xdr:to>
    <xdr:graphicFrame macro="">
      <xdr:nvGraphicFramePr>
        <xdr:cNvPr id="3" name="Gráfico 2" descr="Pie chart showing income from different sourc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4" name="Retângulo 3" descr="Navigation button to Annual Cash Flow worksheet">
          <a:hlinkClick xmlns:r="http://schemas.openxmlformats.org/officeDocument/2006/relationships" r:id="rId2" tooltip="Selecione para navegar para a célula A1 nesta planilha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48525" y="0"/>
          <a:ext cx="17335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FLUXO DE  </a:t>
          </a:r>
        </a:p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CAIXA ANUAL</a:t>
          </a:r>
        </a:p>
      </xdr:txBody>
    </xdr:sp>
    <xdr:clientData/>
  </xdr:twoCellAnchor>
  <xdr:oneCellAnchor>
    <xdr:from>
      <xdr:col>4</xdr:col>
      <xdr:colOff>171446</xdr:colOff>
      <xdr:row>4</xdr:row>
      <xdr:rowOff>0</xdr:rowOff>
    </xdr:from>
    <xdr:ext cx="5257804" cy="3909060"/>
    <xdr:graphicFrame macro="">
      <xdr:nvGraphicFramePr>
        <xdr:cNvPr id="5" name="Gráfico 4" descr="Pie chart showing expenses summary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18395</xdr:colOff>
      <xdr:row>3</xdr:row>
      <xdr:rowOff>203200</xdr:rowOff>
    </xdr:from>
    <xdr:ext cx="3461406" cy="3907882"/>
    <xdr:graphicFrame macro="">
      <xdr:nvGraphicFramePr>
        <xdr:cNvPr id="6" name="Gráfico 5" descr="Pie chart showing discretionary summar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1</xdr:colOff>
      <xdr:row>4</xdr:row>
      <xdr:rowOff>0</xdr:rowOff>
    </xdr:from>
    <xdr:ext cx="3473449" cy="3909060"/>
    <xdr:graphicFrame macro="">
      <xdr:nvGraphicFramePr>
        <xdr:cNvPr id="7" name="Gráfico 6" descr="Pie chart showing savings and investments summar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457201</xdr:rowOff>
    </xdr:from>
    <xdr:to>
      <xdr:col>4</xdr:col>
      <xdr:colOff>1247774</xdr:colOff>
      <xdr:row>2</xdr:row>
      <xdr:rowOff>9907</xdr:rowOff>
    </xdr:to>
    <xdr:sp macro="" textlink="">
      <xdr:nvSpPr>
        <xdr:cNvPr id="6" name="Retângulo com canto arredondado do mesmo lado 5" descr="Rounded rectangl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7798" y="457201"/>
          <a:ext cx="5175251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12698</xdr:colOff>
      <xdr:row>0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5" name="Retângulo 24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9156698" y="0"/>
          <a:ext cx="1235077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FLUXO </a:t>
          </a:r>
          <a:r>
            <a:rPr lang="pt-br" sz="1200" b="1" baseline="0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DE CAIXA MENSAL</a:t>
          </a:r>
          <a:endParaRPr lang="en-US" sz="1200" b="1">
            <a:solidFill>
              <a:schemeClr val="accent1">
                <a:lumMod val="40000"/>
                <a:lumOff val="60000"/>
              </a:schemeClr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488949</xdr:rowOff>
    </xdr:from>
    <xdr:to>
      <xdr:col>5</xdr:col>
      <xdr:colOff>0</xdr:colOff>
      <xdr:row>1</xdr:row>
      <xdr:rowOff>390906</xdr:rowOff>
    </xdr:to>
    <xdr:sp macro="" textlink="">
      <xdr:nvSpPr>
        <xdr:cNvPr id="2" name="Retângulo com canto arredondado do mesmo lado 5" descr="Rounded rectang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77800" y="488949"/>
          <a:ext cx="5143500" cy="39725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31750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9" name="Retângulo 8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210550" y="0"/>
          <a:ext cx="11112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RESUMO DIÁRIO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</xdr:colOff>
      <xdr:row>0</xdr:row>
      <xdr:rowOff>482600</xdr:rowOff>
    </xdr:from>
    <xdr:to>
      <xdr:col>5</xdr:col>
      <xdr:colOff>0</xdr:colOff>
      <xdr:row>2</xdr:row>
      <xdr:rowOff>19050</xdr:rowOff>
    </xdr:to>
    <xdr:sp macro="" textlink="">
      <xdr:nvSpPr>
        <xdr:cNvPr id="2" name="Retângulo com canto arredondado do mesmo lado 18" descr="Rounded rectangl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74622" y="482600"/>
          <a:ext cx="5940428" cy="43180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1101725</xdr:colOff>
      <xdr:row>1</xdr:row>
      <xdr:rowOff>0</xdr:rowOff>
    </xdr:to>
    <xdr:sp macro="" textlink="">
      <xdr:nvSpPr>
        <xdr:cNvPr id="10" name="Retângulo 9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6438900" y="0"/>
          <a:ext cx="11303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RECEITA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171448</xdr:colOff>
      <xdr:row>0</xdr:row>
      <xdr:rowOff>495299</xdr:rowOff>
    </xdr:from>
    <xdr:to>
      <xdr:col>4</xdr:col>
      <xdr:colOff>1101298</xdr:colOff>
      <xdr:row>2</xdr:row>
      <xdr:rowOff>16256</xdr:rowOff>
    </xdr:to>
    <xdr:sp macro="" textlink="">
      <xdr:nvSpPr>
        <xdr:cNvPr id="2" name="Retângulo com canto arredondado do mesmo lado 18" descr="Rounded rectangl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1448" y="495299"/>
          <a:ext cx="5940000" cy="41630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8</xdr:col>
      <xdr:colOff>3175</xdr:colOff>
      <xdr:row>1</xdr:row>
      <xdr:rowOff>0</xdr:rowOff>
    </xdr:to>
    <xdr:sp macro="" textlink="">
      <xdr:nvSpPr>
        <xdr:cNvPr id="10" name="Retângulo 9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438900" y="0"/>
          <a:ext cx="11366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DESPESAS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</xdr:colOff>
      <xdr:row>0</xdr:row>
      <xdr:rowOff>467219</xdr:rowOff>
    </xdr:from>
    <xdr:to>
      <xdr:col>4</xdr:col>
      <xdr:colOff>1103065</xdr:colOff>
      <xdr:row>2</xdr:row>
      <xdr:rowOff>18419</xdr:rowOff>
    </xdr:to>
    <xdr:sp macro="" textlink="">
      <xdr:nvSpPr>
        <xdr:cNvPr id="2" name="Retângulo com canto arredondado do mesmo lado 18" descr="Rounded rectang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73215" y="467219"/>
          <a:ext cx="5940000" cy="44655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31748</xdr:colOff>
      <xdr:row>0</xdr:row>
      <xdr:rowOff>0</xdr:rowOff>
    </xdr:from>
    <xdr:to>
      <xdr:col>7</xdr:col>
      <xdr:colOff>1295399</xdr:colOff>
      <xdr:row>1</xdr:row>
      <xdr:rowOff>0</xdr:rowOff>
    </xdr:to>
    <xdr:sp macro="" textlink="">
      <xdr:nvSpPr>
        <xdr:cNvPr id="14" name="Retângulo 13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7308848" y="0"/>
          <a:ext cx="1263651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DISCRICIONÁRIO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168274</xdr:colOff>
      <xdr:row>0</xdr:row>
      <xdr:rowOff>463551</xdr:rowOff>
    </xdr:from>
    <xdr:to>
      <xdr:col>5</xdr:col>
      <xdr:colOff>424</xdr:colOff>
      <xdr:row>2</xdr:row>
      <xdr:rowOff>16257</xdr:rowOff>
    </xdr:to>
    <xdr:sp macro="" textlink="">
      <xdr:nvSpPr>
        <xdr:cNvPr id="2" name="Retângulo com canto arredondado do mesmo lado 18" descr="Rounded rectang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8274" y="463551"/>
          <a:ext cx="5947200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12701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2" name="Retângulo 11" descr="Navigation button to cell A1 in this worksheet">
          <a:hlinkClick xmlns:r="http://schemas.openxmlformats.org/officeDocument/2006/relationships" r:id="rId1" tooltip="Selecione para navegar para a célula A1 nesta planilha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13601" y="0"/>
          <a:ext cx="1092199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POUPANÇA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Mensal" displayName="Mensal" ref="B3:P47" totalsRowCount="1">
  <autoFilter ref="B3:P46" xr:uid="{00000000-0009-0000-0100-00000B000000}"/>
  <tableColumns count="15">
    <tableColumn id="1" xr3:uid="{00000000-0010-0000-0000-000001000000}" name="Tipo" totalsRowLabel="Total" totalsRowDxfId="71"/>
    <tableColumn id="2" xr3:uid="{00000000-0010-0000-0000-000002000000}" name="Descrição" totalsRowDxfId="70"/>
    <tableColumn id="3" xr3:uid="{00000000-0010-0000-0000-000003000000}" name="Jan" totalsRowFunction="custom" dataDxfId="69" totalsRowDxfId="68">
      <totalsRowFormula>SUMIF(Mensal[Tipo],"Receita",Mensal[Jan])-SUMIF(Mensal[Tipo],"&lt;&gt;Receita",Mensal[Jan])</totalsRowFormula>
    </tableColumn>
    <tableColumn id="4" xr3:uid="{00000000-0010-0000-0000-000004000000}" name="Fev" totalsRowFunction="custom" dataDxfId="67" totalsRowDxfId="66">
      <totalsRowFormula>SUMIF(Mensal[Tipo],"Receita",Mensal[Fev])-SUMIF(Mensal[Tipo],"&lt;&gt;Receita",Mensal[Fev])</totalsRowFormula>
    </tableColumn>
    <tableColumn id="5" xr3:uid="{00000000-0010-0000-0000-000005000000}" name="Mar" totalsRowFunction="custom" dataDxfId="65" totalsRowDxfId="64">
      <totalsRowFormula>SUMIF(Mensal[Tipo],"Receita",Mensal[Mar])-SUMIF(Mensal[Tipo],"&lt;&gt;Receita",Mensal[Mar])</totalsRowFormula>
    </tableColumn>
    <tableColumn id="6" xr3:uid="{00000000-0010-0000-0000-000006000000}" name="Abr" totalsRowFunction="custom" dataDxfId="63" totalsRowDxfId="62">
      <totalsRowFormula>SUMIF(Mensal[Tipo],"Receita",Mensal[Abr])-SUMIF(Mensal[Tipo],"&lt;&gt;Receita",Mensal[Abr])</totalsRowFormula>
    </tableColumn>
    <tableColumn id="7" xr3:uid="{00000000-0010-0000-0000-000007000000}" name="Mai" totalsRowFunction="custom" dataDxfId="61" totalsRowDxfId="60">
      <totalsRowFormula>SUMIF(Mensal[Tipo],"Receita",Mensal[Mai])-SUMIF(Mensal[Tipo],"&lt;&gt;Receita",Mensal[Mai])</totalsRowFormula>
    </tableColumn>
    <tableColumn id="8" xr3:uid="{00000000-0010-0000-0000-000008000000}" name="Jun" totalsRowFunction="custom" dataDxfId="59" totalsRowDxfId="58">
      <totalsRowFormula>SUMIF(Mensal[Tipo],"Receita",Mensal[Jun])-SUMIF(Mensal[Tipo],"&lt;&gt;Receita",Mensal[Jun])</totalsRowFormula>
    </tableColumn>
    <tableColumn id="9" xr3:uid="{00000000-0010-0000-0000-000009000000}" name="Jul" totalsRowFunction="custom" dataDxfId="57" totalsRowDxfId="56">
      <totalsRowFormula>SUMIF(Mensal[Tipo],"Receita",Mensal[Jul])-SUMIF(Mensal[Tipo],"&lt;&gt;Receita",Mensal[Jul])</totalsRowFormula>
    </tableColumn>
    <tableColumn id="10" xr3:uid="{00000000-0010-0000-0000-00000A000000}" name="Ago" totalsRowFunction="custom" dataDxfId="55" totalsRowDxfId="54">
      <totalsRowFormula>SUMIF(Mensal[Tipo],"Receita",Mensal[Ago])-SUMIF(Mensal[Tipo],"&lt;&gt;Receita",Mensal[Ago])</totalsRowFormula>
    </tableColumn>
    <tableColumn id="11" xr3:uid="{00000000-0010-0000-0000-00000B000000}" name="Set" totalsRowFunction="custom" dataDxfId="53" totalsRowDxfId="52">
      <totalsRowFormula>SUMIF(Mensal[Tipo],"Receita",Mensal[Set])-SUMIF(Mensal[Tipo],"&lt;&gt;Receita",Mensal[Set])</totalsRowFormula>
    </tableColumn>
    <tableColumn id="12" xr3:uid="{00000000-0010-0000-0000-00000C000000}" name="Out" totalsRowFunction="custom" dataDxfId="51" totalsRowDxfId="50">
      <totalsRowFormula>SUMIF(Mensal[Tipo],"Receita",Mensal[Out])-SUMIF(Mensal[Tipo],"&lt;&gt;Receita",Mensal[Out])</totalsRowFormula>
    </tableColumn>
    <tableColumn id="13" xr3:uid="{00000000-0010-0000-0000-00000D000000}" name="Nov" totalsRowFunction="custom" dataDxfId="49" totalsRowDxfId="48">
      <totalsRowFormula>SUMIF(Mensal[Tipo],"Receita",Mensal[Nov])-SUMIF(Mensal[Tipo],"&lt;&gt;Receita",Mensal[Nov])</totalsRowFormula>
    </tableColumn>
    <tableColumn id="14" xr3:uid="{00000000-0010-0000-0000-00000E000000}" name="dez" totalsRowFunction="custom" dataDxfId="47" totalsRowDxfId="46">
      <totalsRowFormula>SUMIF(Mensal[Tipo],"Receita",Mensal[dez])-SUMIF(Mensal[Tipo],"&lt;&gt;Receita",Mensal[dez])</totalsRowFormula>
    </tableColumn>
    <tableColumn id="15" xr3:uid="{00000000-0010-0000-0000-00000F000000}" name="Total" totalsRowFunction="custom" dataDxfId="45" totalsRowDxfId="44">
      <calculatedColumnFormula>SUM(Mensal[[#This Row],[Jan]:[dez]])</calculatedColumnFormula>
      <totalsRowFormula>SUMIF(Mensal[Tipo],"Receita",Mensal[Total])-SUMIF(Mensal[Tipo],"&lt;&gt;Receita",Mensal[Total])</totalsRowFormula>
    </tableColumn>
  </tableColumns>
  <tableStyleInfo name="Fluxo de caixa mensal" showFirstColumn="0" showLastColumn="0" showRowStripes="1" showColumnStripes="0"/>
  <extLst>
    <ext xmlns:x14="http://schemas.microsoft.com/office/spreadsheetml/2009/9/main" uri="{504A1905-F514-4f6f-8877-14C23A59335A}">
      <x14:table altTextSummary="Selecione o Tipo e insira a Descrição e o fluxo de caixa para cada mês nesta tabela. O total e os minigráficos são atualiz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Diário" displayName="Diário" ref="B9:F53" totalsRowCount="1" headerRowDxfId="33">
  <autoFilter ref="B9:F52" xr:uid="{00000000-0009-0000-0100-00000C000000}"/>
  <tableColumns count="5">
    <tableColumn id="1" xr3:uid="{00000000-0010-0000-0100-000001000000}" name="Tipo" totalsRowLabel="Total" dataDxfId="32" totalsRowDxfId="31"/>
    <tableColumn id="2" xr3:uid="{00000000-0010-0000-0100-000002000000}" name="Descrição" totalsRowDxfId="30"/>
    <tableColumn id="3" xr3:uid="{00000000-0010-0000-0100-000003000000}" name="Diário" totalsRowFunction="custom" dataDxfId="29" totalsRowDxfId="28">
      <totalsRowFormula>SUMIF(Diário[Tipo],"Receita",Diário[Diário])-SUMIF(Diário[Tipo],"&lt;&gt;Receita",Diário[Diário])</totalsRowFormula>
    </tableColumn>
    <tableColumn id="14" xr3:uid="{00000000-0010-0000-0100-00000E000000}" name="Mensal" totalsRowFunction="custom" dataDxfId="27" totalsRowDxfId="26">
      <calculatedColumnFormula>Diário[[#This Row],[Anual]]/12</calculatedColumnFormula>
      <totalsRowFormula>SUMIF(Diário[Tipo],"Receita",Diário[Mensal])-SUMIF(Diário[Tipo],"&lt;&gt;Receita",Diário[Mensal])</totalsRowFormula>
    </tableColumn>
    <tableColumn id="15" xr3:uid="{00000000-0010-0000-0100-00000F000000}" name="Anual" totalsRowFunction="custom" dataDxfId="25" totalsRowDxfId="24">
      <calculatedColumnFormula>Diário[[#This Row],[Diário]]*365</calculatedColumnFormula>
      <totalsRowFormula>SUMIF(Diário[Tipo],"Receita",Diário[Anual])-SUMIF(Diário[Tipo],"&lt;&gt;Receita",Diário[Anual])</totalsRowFormula>
    </tableColumn>
  </tableColumns>
  <tableStyleInfo name="Resumo diário" showFirstColumn="0" showLastColumn="0" showRowStripes="1" showColumnStripes="0"/>
  <extLst>
    <ext xmlns:x14="http://schemas.microsoft.com/office/spreadsheetml/2009/9/main" uri="{504A1905-F514-4f6f-8877-14C23A59335A}">
      <x14:table altTextSummary="Selecione o Tipo, insira a descrição e o caixa diário, e os fluxos de caixa anual e mensal serão calculados automaticamente n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Receita" displayName="Receita" ref="B3:D10" totalsRowCount="1">
  <tableColumns count="3">
    <tableColumn id="1" xr3:uid="{00000000-0010-0000-0200-000001000000}" name="Receita" totalsRowLabel="Total" dataDxfId="23" totalsRowDxfId="22"/>
    <tableColumn id="2" xr3:uid="{00000000-0010-0000-0200-000002000000}" name="Anual  " totalsRowFunction="sum" dataDxfId="21" totalsRowDxfId="20"/>
    <tableColumn id="3" xr3:uid="{00000000-0010-0000-0200-000003000000}" name="Mensal " totalsRowFunction="sum" dataDxfId="19" totalsRowDxfId="18">
      <calculatedColumnFormula>Receita[[#This Row],[Anual  ]]/12</calculatedColumnFormula>
    </tableColumn>
  </tableColumns>
  <tableStyleInfo name="Fluxo De Caixa Pessoal" showFirstColumn="1" showLastColumn="1" showRowStripes="0" showColumnStripes="0"/>
  <extLst>
    <ext xmlns:x14="http://schemas.microsoft.com/office/spreadsheetml/2009/9/main" uri="{504A1905-F514-4f6f-8877-14C23A59335A}">
      <x14:table altTextSummary="Insira itens de Receita e Receita anual nesta tabela. A Receita mensal será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Despesas" displayName="Despesas" ref="B3:D22" totalsRowCount="1">
  <tableColumns count="3">
    <tableColumn id="1" xr3:uid="{00000000-0010-0000-0300-000001000000}" name="Despesas" totalsRowLabel="Total" dataDxfId="17" totalsRowDxfId="16"/>
    <tableColumn id="2" xr3:uid="{00000000-0010-0000-0300-000002000000}" name="Anual  " totalsRowFunction="sum" dataDxfId="15" totalsRowDxfId="14"/>
    <tableColumn id="3" xr3:uid="{00000000-0010-0000-0300-000003000000}" name="Mensal " totalsRowFunction="sum" dataDxfId="13" totalsRowDxfId="12">
      <calculatedColumnFormula>Despesas[[#This Row],[Anual  ]]/12</calculatedColumnFormula>
    </tableColumn>
  </tableColumns>
  <tableStyleInfo name="Fluxo De Caixa Pessoal" showFirstColumn="1" showLastColumn="1" showRowStripes="0" showColumnStripes="0"/>
  <extLst>
    <ext xmlns:x14="http://schemas.microsoft.com/office/spreadsheetml/2009/9/main" uri="{504A1905-F514-4f6f-8877-14C23A59335A}">
      <x14:table altTextSummary="Insira itens de Despesas e Despesas anuais nesta tabela. As Despesas mensais serão calculada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Discricionário" displayName="Discricionário" ref="B3:D15" totalsRowCount="1">
  <tableColumns count="3">
    <tableColumn id="1" xr3:uid="{00000000-0010-0000-0400-000001000000}" name="Despesas discricionárias" totalsRowLabel="Total" dataDxfId="11" totalsRowDxfId="10"/>
    <tableColumn id="2" xr3:uid="{00000000-0010-0000-0400-000002000000}" name="Anual  " totalsRowFunction="sum" dataDxfId="9" totalsRowDxfId="8"/>
    <tableColumn id="3" xr3:uid="{00000000-0010-0000-0400-000003000000}" name="Mensal " totalsRowFunction="sum" dataDxfId="7" totalsRowDxfId="6">
      <calculatedColumnFormula>Discricionário[[#This Row],[Anual  ]]/12</calculatedColumnFormula>
    </tableColumn>
  </tableColumns>
  <tableStyleInfo name="Fluxo De Caixa Pessoal" showFirstColumn="1" showLastColumn="1" showRowStripes="0" showColumnStripes="0"/>
  <extLst>
    <ext xmlns:x14="http://schemas.microsoft.com/office/spreadsheetml/2009/9/main" uri="{504A1905-F514-4f6f-8877-14C23A59335A}">
      <x14:table altTextSummary="Insira itens de Despesas discricionárias e Despesas discricionárias anuais nesta tabela. As Despesas discricionárias mensais serão calculadas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Economias" displayName="Economias" ref="B3:D9" totalsRowCount="1">
  <tableColumns count="3">
    <tableColumn id="1" xr3:uid="{00000000-0010-0000-0500-000001000000}" name="Economias" totalsRowLabel="Total" dataDxfId="5" totalsRowDxfId="4"/>
    <tableColumn id="2" xr3:uid="{00000000-0010-0000-0500-000002000000}" name="Anual  " totalsRowFunction="sum" dataDxfId="3" totalsRowDxfId="2"/>
    <tableColumn id="3" xr3:uid="{00000000-0010-0000-0500-000003000000}" name="Mensal " totalsRowFunction="sum" dataDxfId="1" totalsRowDxfId="0">
      <calculatedColumnFormula>Economias[[#This Row],[Anual  ]]/12</calculatedColumnFormula>
    </tableColumn>
  </tableColumns>
  <tableStyleInfo name="Fluxo De Caixa Pessoal" showFirstColumn="1" showLastColumn="1" showRowStripes="0" showColumnStripes="0"/>
  <extLst>
    <ext xmlns:x14="http://schemas.microsoft.com/office/spreadsheetml/2009/9/main" uri="{504A1905-F514-4f6f-8877-14C23A59335A}">
      <x14:table altTextSummary="Insira itens de Economias e Economias anuais nesta tabela. As Economias mensais serão calculadas automaticamente"/>
    </ext>
  </extLst>
</table>
</file>

<file path=xl/theme/theme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Personal Cash Flow Stateme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autoPageBreaks="0" fitToPage="1"/>
  </sheetPr>
  <dimension ref="B1:H6"/>
  <sheetViews>
    <sheetView showGridLines="0" tabSelected="1" zoomScaleNormal="100" workbookViewId="0"/>
  </sheetViews>
  <sheetFormatPr defaultRowHeight="15" x14ac:dyDescent="0.25"/>
  <cols>
    <col min="1" max="1" width="2.5703125" customWidth="1"/>
    <col min="2" max="2" width="34.5703125" customWidth="1"/>
    <col min="3" max="3" width="3.5703125" customWidth="1"/>
    <col min="4" max="4" width="34.5703125" customWidth="1"/>
    <col min="5" max="5" width="3.5703125" customWidth="1"/>
    <col min="6" max="6" width="34.5703125" customWidth="1"/>
    <col min="7" max="8" width="16.5703125" customWidth="1"/>
  </cols>
  <sheetData>
    <row r="1" spans="2:8" s="20" customFormat="1" ht="39" customHeight="1" x14ac:dyDescent="0.25">
      <c r="B1" s="40"/>
      <c r="C1" s="40"/>
      <c r="D1" s="40"/>
      <c r="E1" s="40"/>
      <c r="F1" s="41"/>
      <c r="G1" s="21" t="s">
        <v>7</v>
      </c>
      <c r="H1" s="22" t="s">
        <v>8</v>
      </c>
    </row>
    <row r="2" spans="2:8" ht="75.599999999999994" customHeight="1" x14ac:dyDescent="0.7">
      <c r="B2" s="39" t="s">
        <v>0</v>
      </c>
      <c r="C2" s="39"/>
      <c r="D2" s="39"/>
      <c r="E2" s="39"/>
      <c r="F2" s="39"/>
    </row>
    <row r="3" spans="2:8" ht="63.75" customHeight="1" x14ac:dyDescent="0.25">
      <c r="B3" s="38" t="s">
        <v>99</v>
      </c>
      <c r="C3" s="38"/>
      <c r="D3" s="38"/>
      <c r="E3" s="38"/>
      <c r="F3" s="38"/>
    </row>
    <row r="5" spans="2:8" ht="33.75" customHeight="1" x14ac:dyDescent="0.25">
      <c r="B5" s="11" t="s">
        <v>1</v>
      </c>
      <c r="D5" s="12" t="s">
        <v>3</v>
      </c>
      <c r="F5" s="15" t="s">
        <v>5</v>
      </c>
    </row>
    <row r="6" spans="2:8" ht="120.75" customHeight="1" x14ac:dyDescent="0.25">
      <c r="B6" s="16" t="s">
        <v>2</v>
      </c>
      <c r="D6" s="17" t="s">
        <v>4</v>
      </c>
      <c r="F6" s="14" t="s">
        <v>6</v>
      </c>
    </row>
  </sheetData>
  <mergeCells count="3">
    <mergeCell ref="B3:F3"/>
    <mergeCell ref="B2:F2"/>
    <mergeCell ref="B1:F1"/>
  </mergeCells>
  <dataValidations count="6">
    <dataValidation allowBlank="1" showInputMessage="1" showErrorMessage="1" prompt="Crie uma Declaração de fluxo de caixa pessoal simples nesta pasta de trabalho. Use esta planilha Guia para saber mais sobre os vários fluxos de caixa. Selecione a célula H1 para navegar até a planilha Receita" sqref="A1" xr:uid="{00000000-0002-0000-0000-000000000000}"/>
    <dataValidation allowBlank="1" showInputMessage="1" showErrorMessage="1" prompt="Link de navegação para a planilha Receita" sqref="H1" xr:uid="{00000000-0002-0000-0000-000001000000}"/>
    <dataValidation allowBlank="1" showInputMessage="1" showErrorMessage="1" prompt="O título desta planilha está nesta célula. A dica está na célula abaixo e as instruções sobre Fluxo de caixa anual, Fluxo de caixa mensal e Fluxo de caixa diário na linha 5" sqref="B2:F2" xr:uid="{00000000-0002-0000-0000-000002000000}"/>
    <dataValidation allowBlank="1" showInputMessage="1" showErrorMessage="1" prompt="As instruções sobre como criar um Fluxo de caixa anual estão na célula abaixo" sqref="B5" xr:uid="{00000000-0002-0000-0000-000003000000}"/>
    <dataValidation allowBlank="1" showInputMessage="1" showErrorMessage="1" prompt="As instruções sobre como criar um Fluxo de caixa mensal estão na célula abaixo" sqref="D5" xr:uid="{00000000-0002-0000-0000-000004000000}"/>
    <dataValidation allowBlank="1" showInputMessage="1" showErrorMessage="1" prompt="As instruções sobre como criar um Fluxo de caixa diário estão na célula abaixo" sqref="F5" xr:uid="{00000000-0002-0000-0000-000005000000}"/>
  </dataValidations>
  <hyperlinks>
    <hyperlink ref="H1" location="Receita!A1" tooltip="Selecione para navegar para a planilha Receita" display="INCOME" xr:uid="{00000000-0004-0000-0000-000000000000}"/>
    <hyperlink ref="G1" location="Guia!A1" tooltip="Selecione para navegar para a célula A1 nesta planilha" display="GUIDE" xr:uid="{E68A774C-93D6-483A-9386-8E5FD2297001}"/>
  </hyperlinks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P6"/>
  <sheetViews>
    <sheetView showGridLines="0" zoomScaleNormal="100" workbookViewId="0"/>
  </sheetViews>
  <sheetFormatPr defaultColWidth="8.7109375" defaultRowHeight="30" customHeight="1" x14ac:dyDescent="0.25"/>
  <cols>
    <col min="1" max="1" width="2.7109375" style="19" customWidth="1"/>
    <col min="2" max="2" width="24.85546875" style="19" customWidth="1"/>
    <col min="3" max="3" width="21.42578125" style="19" customWidth="1"/>
    <col min="4" max="4" width="16.5703125" style="19" customWidth="1"/>
    <col min="5" max="5" width="2.5703125" style="19" customWidth="1"/>
    <col min="6" max="8" width="23.7109375" style="19" customWidth="1"/>
    <col min="9" max="9" width="2.5703125" style="19" customWidth="1"/>
    <col min="10" max="10" width="17.85546875" style="19" customWidth="1"/>
    <col min="11" max="12" width="16.5703125" style="19" customWidth="1"/>
    <col min="13" max="13" width="2.5703125" style="19" customWidth="1"/>
    <col min="14" max="16" width="16.5703125" style="19" customWidth="1"/>
    <col min="17" max="17" width="2.5703125" style="19" customWidth="1"/>
    <col min="18" max="16384" width="8.7109375" style="19"/>
  </cols>
  <sheetData>
    <row r="1" spans="2:16" s="20" customFormat="1" ht="39" customHeight="1" x14ac:dyDescent="0.25">
      <c r="B1" s="40" t="s">
        <v>0</v>
      </c>
      <c r="C1" s="40"/>
      <c r="D1" s="40"/>
      <c r="E1" s="40"/>
      <c r="F1" s="41"/>
      <c r="G1" s="31" t="s">
        <v>7</v>
      </c>
      <c r="H1" s="45" t="s">
        <v>17</v>
      </c>
      <c r="I1" s="45"/>
      <c r="J1" s="22" t="s">
        <v>18</v>
      </c>
    </row>
    <row r="2" spans="2:16" ht="31.5" customHeight="1" x14ac:dyDescent="0.25">
      <c r="B2" s="48" t="s">
        <v>9</v>
      </c>
      <c r="C2" s="48"/>
      <c r="D2" s="47">
        <f>FluxoDeCaixaAnualAtéOMomento</f>
        <v>39750</v>
      </c>
      <c r="E2" s="47"/>
      <c r="F2" s="47"/>
      <c r="G2" s="46" t="s">
        <v>16</v>
      </c>
      <c r="H2" s="46"/>
      <c r="I2" s="46"/>
      <c r="J2" s="46"/>
      <c r="K2" s="46"/>
      <c r="L2" s="46"/>
      <c r="M2" s="46"/>
      <c r="N2" s="46"/>
      <c r="O2" s="46"/>
      <c r="P2" s="46"/>
    </row>
    <row r="3" spans="2:16" ht="50.1" customHeight="1" x14ac:dyDescent="0.3">
      <c r="B3" s="42" t="s">
        <v>10</v>
      </c>
      <c r="C3" s="42"/>
      <c r="D3" s="42"/>
      <c r="F3" s="42" t="s">
        <v>14</v>
      </c>
      <c r="G3" s="42"/>
      <c r="H3" s="42"/>
      <c r="J3" s="42" t="s">
        <v>19</v>
      </c>
      <c r="K3" s="42"/>
      <c r="L3" s="42"/>
      <c r="N3" s="42" t="s">
        <v>21</v>
      </c>
      <c r="O3" s="42"/>
      <c r="P3" s="42"/>
    </row>
    <row r="4" spans="2:16" ht="16.5" customHeight="1" x14ac:dyDescent="0.25">
      <c r="B4" s="6" t="s">
        <v>11</v>
      </c>
      <c r="C4" s="43">
        <f>Receita!C10</f>
        <v>125000</v>
      </c>
      <c r="D4" s="43"/>
      <c r="F4" s="6" t="s">
        <v>11</v>
      </c>
      <c r="G4" s="43">
        <f>Despesas[[#Totals],[Anual  ]]</f>
        <v>49000</v>
      </c>
      <c r="H4" s="43"/>
      <c r="J4" s="6" t="s">
        <v>11</v>
      </c>
      <c r="K4" s="43">
        <f>Discricionário[[#Totals],[Anual  ]]</f>
        <v>13250</v>
      </c>
      <c r="L4" s="43"/>
      <c r="N4" s="2" t="s">
        <v>11</v>
      </c>
      <c r="O4" s="43">
        <f>Economias[[#Totals],[Anual  ]]</f>
        <v>23000</v>
      </c>
      <c r="P4" s="43"/>
    </row>
    <row r="5" spans="2:16" ht="323.10000000000002" customHeight="1" x14ac:dyDescent="0.25">
      <c r="B5" s="44" t="s">
        <v>12</v>
      </c>
      <c r="C5" s="44"/>
      <c r="D5" s="44"/>
      <c r="F5" s="44" t="s">
        <v>15</v>
      </c>
      <c r="G5" s="44"/>
      <c r="H5" s="44"/>
      <c r="J5" s="44" t="s">
        <v>20</v>
      </c>
      <c r="K5" s="44"/>
      <c r="L5" s="44"/>
      <c r="N5" s="44" t="s">
        <v>22</v>
      </c>
      <c r="O5" s="44"/>
      <c r="P5" s="44"/>
    </row>
    <row r="6" spans="2:16" ht="16.5" customHeight="1" x14ac:dyDescent="0.25">
      <c r="B6" s="6" t="s">
        <v>13</v>
      </c>
      <c r="C6" s="43">
        <f>Receita!D10</f>
        <v>10416.666666666668</v>
      </c>
      <c r="D6" s="43"/>
      <c r="F6" s="6" t="s">
        <v>13</v>
      </c>
      <c r="G6" s="43">
        <f>Despesas[[#Totals],[Mensal ]]</f>
        <v>4083.333333333333</v>
      </c>
      <c r="H6" s="43"/>
      <c r="J6" s="6" t="s">
        <v>13</v>
      </c>
      <c r="K6" s="43">
        <f>Discricionário[[#Totals],[Mensal ]]</f>
        <v>1104.1666666666665</v>
      </c>
      <c r="L6" s="43"/>
      <c r="N6" s="1" t="s">
        <v>13</v>
      </c>
      <c r="O6" s="43">
        <f>Economias!D9</f>
        <v>1916.6666666666667</v>
      </c>
      <c r="P6" s="43"/>
    </row>
  </sheetData>
  <mergeCells count="21">
    <mergeCell ref="C6:D6"/>
    <mergeCell ref="F5:H5"/>
    <mergeCell ref="G6:H6"/>
    <mergeCell ref="G4:H4"/>
    <mergeCell ref="K6:L6"/>
    <mergeCell ref="K4:L4"/>
    <mergeCell ref="J5:L5"/>
    <mergeCell ref="C4:D4"/>
    <mergeCell ref="B5:D5"/>
    <mergeCell ref="D2:F2"/>
    <mergeCell ref="B1:F1"/>
    <mergeCell ref="B3:D3"/>
    <mergeCell ref="F3:H3"/>
    <mergeCell ref="J3:L3"/>
    <mergeCell ref="B2:C2"/>
    <mergeCell ref="N3:P3"/>
    <mergeCell ref="O6:P6"/>
    <mergeCell ref="O4:P4"/>
    <mergeCell ref="N5:P5"/>
    <mergeCell ref="H1:I1"/>
    <mergeCell ref="G2:P2"/>
  </mergeCells>
  <dataValidations count="26">
    <dataValidation allowBlank="1" showInputMessage="1" showErrorMessage="1" prompt="Crie uma declaração de Fluxo de caixa anual nesta planilha. Os totais de receita anual, despesas, despesas discricionárias, poupança e gráficos e gráficos são atualizados automaticamente. A dica está na célula G2" sqref="A1" xr:uid="{00000000-0002-0000-0100-000000000000}"/>
    <dataValidation allowBlank="1" showInputMessage="1" showErrorMessage="1" prompt="Link de navegação para a planilha Guia" sqref="G1" xr:uid="{00000000-0002-0000-0100-000001000000}"/>
    <dataValidation allowBlank="1" showInputMessage="1" showErrorMessage="1" prompt="O total da Receita anual é calculado automaticamente na célula à direita" sqref="B4" xr:uid="{00000000-0002-0000-0100-000002000000}"/>
    <dataValidation allowBlank="1" showInputMessage="1" showErrorMessage="1" prompt="O total da Receita anual é calculado automaticamente nesta célula" sqref="C4:D4" xr:uid="{00000000-0002-0000-0100-000003000000}"/>
    <dataValidation allowBlank="1" showInputMessage="1" showErrorMessage="1" prompt="O total da Receita mensal é calculado automaticamente na célula à direita" sqref="B6" xr:uid="{00000000-0002-0000-0100-000004000000}"/>
    <dataValidation allowBlank="1" showInputMessage="1" showErrorMessage="1" prompt="O total da Receita mensal é calculado automaticamente nesta célula" sqref="C6:D6" xr:uid="{00000000-0002-0000-0100-000005000000}"/>
    <dataValidation allowBlank="1" showInputMessage="1" showErrorMessage="1" prompt="O total de Despesas anuais é calculado automaticamente na célula à direita" sqref="F4" xr:uid="{00000000-0002-0000-0100-000006000000}"/>
    <dataValidation allowBlank="1" showInputMessage="1" showErrorMessage="1" prompt="O total de Despesas anuais é calculado automaticamente nesta célula" sqref="G4:H4" xr:uid="{00000000-0002-0000-0100-000007000000}"/>
    <dataValidation allowBlank="1" showInputMessage="1" showErrorMessage="1" prompt="O total de Despesas mensais é calculado automaticamente na célula à direita" sqref="F6" xr:uid="{00000000-0002-0000-0100-000008000000}"/>
    <dataValidation allowBlank="1" showInputMessage="1" showErrorMessage="1" prompt="O total de Despesas mensais é calculado automaticamente nesta célula" sqref="G6:H6" xr:uid="{00000000-0002-0000-0100-000009000000}"/>
    <dataValidation allowBlank="1" showInputMessage="1" showErrorMessage="1" prompt="O total de Despesas discricionárias anuais é calculado automaticamente na célula à direita" sqref="J4" xr:uid="{00000000-0002-0000-0100-00000A000000}"/>
    <dataValidation allowBlank="1" showInputMessage="1" showErrorMessage="1" prompt="O total de Despesas discricionárias anuais é calculado automaticamente nesta célula" sqref="K4:L4" xr:uid="{00000000-0002-0000-0100-00000B000000}"/>
    <dataValidation allowBlank="1" showInputMessage="1" showErrorMessage="1" prompt="O total de Despesas discricionárias mensais é calculado automaticamente na célula à direita" sqref="J6" xr:uid="{00000000-0002-0000-0100-00000C000000}"/>
    <dataValidation allowBlank="1" showInputMessage="1" showErrorMessage="1" prompt="O total de Despesas discricionárias mensais é calculado automaticamente nesta célula" sqref="K6:L6" xr:uid="{00000000-0002-0000-0100-00000D000000}"/>
    <dataValidation allowBlank="1" showInputMessage="1" showErrorMessage="1" prompt="O total de Economia anual é calculado automaticamente na célula à direita" sqref="N4" xr:uid="{00000000-0002-0000-0100-00000E000000}"/>
    <dataValidation allowBlank="1" showInputMessage="1" showErrorMessage="1" prompt="O total de Economia anual é calculado automaticamente nesta célula" sqref="O4:P4" xr:uid="{00000000-0002-0000-0100-00000F000000}"/>
    <dataValidation allowBlank="1" showInputMessage="1" showErrorMessage="1" prompt="O total de Economia mensal é calculado automaticamente na célula à direita" sqref="N6" xr:uid="{00000000-0002-0000-0100-000010000000}"/>
    <dataValidation allowBlank="1" showInputMessage="1" showErrorMessage="1" prompt="O total de Economia mensal é calculado automaticamente nesta célula" sqref="O6:P6" xr:uid="{00000000-0002-0000-0100-000011000000}"/>
    <dataValidation allowBlank="1" showInputMessage="1" showErrorMessage="1" prompt="Link de navegação para a planilha Fluxo de caixa mensal" sqref="J1" xr:uid="{00000000-0002-0000-0100-000012000000}"/>
    <dataValidation allowBlank="1" showInputMessage="1" showErrorMessage="1" prompt="O Fluxo de caixa total até o momento é calculado automaticamente nesta célula e os gráficos são atualizados nas células B5, F5, J5 e N5. A dica está na célula à direita e os rótulos de resumo nas células B3, F3, J3 e N3" sqref="D2:F2" xr:uid="{00000000-0002-0000-0100-000013000000}"/>
    <dataValidation allowBlank="1" showInputMessage="1" showErrorMessage="1" prompt="O título desta planilha está nesta célula e os links de navegação para outras planilhas estão à direita, nas células G1 e J1. O Fluxo de caixa total até o momento é calculado automaticamente na célula D2" sqref="B1:F1" xr:uid="{00000000-0002-0000-0100-000014000000}"/>
    <dataValidation allowBlank="1" showInputMessage="1" showErrorMessage="1" prompt="O Fluxo de caixa total até o momento é calculado automaticamente na célula à direita. O rótulo Resumo de receita está na célula abaixo" sqref="B2:C2" xr:uid="{00000000-0002-0000-0100-000015000000}"/>
    <dataValidation allowBlank="1" showInputMessage="1" showErrorMessage="1" prompt="O total de Receita anual é calculado automaticamente na célula C4 e a Receita mensal na célula C6. O gráfico de pizza está na célula B5" sqref="B3:D3" xr:uid="{00000000-0002-0000-0100-000016000000}"/>
    <dataValidation allowBlank="1" showInputMessage="1" showErrorMessage="1" prompt="O total de Despesas anuais é calculado automaticamente na célula G4 e as Despesas mensais na célula G6. O gráfico de pizza está na célula F5" sqref="F3:H3" xr:uid="{00000000-0002-0000-0100-000017000000}"/>
    <dataValidation allowBlank="1" showInputMessage="1" showErrorMessage="1" prompt="O total de Despesas discricionárias anuais é calculado automaticamente na célula K4 e as Despesas mensais na célula K6. O gráfico de pizza está na célula J5" sqref="J3:L3" xr:uid="{00000000-0002-0000-0100-000018000000}"/>
    <dataValidation allowBlank="1" showInputMessage="1" showErrorMessage="1" prompt="O total de Economia anual é calculado automaticamente na célula O4 e a Economia mensal na célula O6. O gráfico de pizza está na célula N5" sqref="N3:P3" xr:uid="{00000000-0002-0000-0100-000019000000}"/>
  </dataValidations>
  <hyperlinks>
    <hyperlink ref="G1" location="Guia!A1" tooltip="Selecione para navegar para a planilha Guia" display="Navigation button for Guide worksheet is in this cell." xr:uid="{00000000-0004-0000-0100-000000000000}"/>
    <hyperlink ref="J1" location="'Fluxo de caixa mensal'!A1" tooltip="Selecione para navegar para a planilha Fluxo de caixa mensal" display="'Monthly Cash Flow'!A1" xr:uid="{00000000-0004-0000-0100-000001000000}"/>
    <hyperlink ref="H1:I1" location="'Fluxo de caixa anual'!A1" tooltip="Selecione para navegar para a célula A1 nesta planilha" display="ANNUAL CASH FLOW" xr:uid="{B18D9D8E-013E-4805-A1FF-91D2F52D3FC2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249977111117893"/>
    <pageSetUpPr autoPageBreaks="0" fitToPage="1"/>
  </sheetPr>
  <dimension ref="B1:P48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14.5703125" customWidth="1"/>
    <col min="3" max="3" width="25.5703125" customWidth="1"/>
    <col min="4" max="16" width="18.7109375" customWidth="1"/>
    <col min="17" max="17" width="16.5703125" customWidth="1"/>
  </cols>
  <sheetData>
    <row r="1" spans="2:16" s="20" customFormat="1" ht="39" customHeight="1" thickBot="1" x14ac:dyDescent="0.3">
      <c r="B1" s="50" t="s">
        <v>0</v>
      </c>
      <c r="C1" s="50"/>
      <c r="D1" s="50"/>
      <c r="E1" s="50"/>
      <c r="F1" s="50"/>
      <c r="G1" s="50"/>
      <c r="H1" s="21" t="s">
        <v>7</v>
      </c>
      <c r="I1" s="22" t="s">
        <v>17</v>
      </c>
      <c r="J1" s="22" t="s">
        <v>74</v>
      </c>
      <c r="K1" s="22" t="s">
        <v>76</v>
      </c>
    </row>
    <row r="2" spans="2:16" ht="31.5" customHeight="1" x14ac:dyDescent="0.25">
      <c r="B2" s="51" t="s">
        <v>23</v>
      </c>
      <c r="C2" s="51"/>
      <c r="D2" s="52">
        <f>FluxoDeCaixaMensalAtéOMomento</f>
        <v>18380</v>
      </c>
      <c r="E2" s="52"/>
      <c r="F2" s="53" t="s">
        <v>69</v>
      </c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50.1" customHeight="1" x14ac:dyDescent="0.3">
      <c r="B3" s="24" t="s">
        <v>24</v>
      </c>
      <c r="C3" s="24" t="s">
        <v>30</v>
      </c>
      <c r="D3" s="24" t="s">
        <v>67</v>
      </c>
      <c r="E3" s="24" t="s">
        <v>68</v>
      </c>
      <c r="F3" s="24" t="s">
        <v>70</v>
      </c>
      <c r="G3" s="24" t="s">
        <v>71</v>
      </c>
      <c r="H3" s="24" t="s">
        <v>72</v>
      </c>
      <c r="I3" s="24" t="s">
        <v>73</v>
      </c>
      <c r="J3" s="24" t="s">
        <v>75</v>
      </c>
      <c r="K3" s="24" t="s">
        <v>77</v>
      </c>
      <c r="L3" s="24" t="s">
        <v>78</v>
      </c>
      <c r="M3" s="24" t="s">
        <v>79</v>
      </c>
      <c r="N3" s="24" t="s">
        <v>80</v>
      </c>
      <c r="O3" s="24" t="s">
        <v>81</v>
      </c>
      <c r="P3" s="24" t="s">
        <v>29</v>
      </c>
    </row>
    <row r="4" spans="2:16" ht="30" customHeight="1" x14ac:dyDescent="0.25">
      <c r="B4" s="7" t="s">
        <v>25</v>
      </c>
      <c r="C4" s="7" t="s">
        <v>31</v>
      </c>
      <c r="D4" s="35">
        <v>7500</v>
      </c>
      <c r="E4" s="35">
        <v>7500</v>
      </c>
      <c r="F4" s="35">
        <v>7500</v>
      </c>
      <c r="G4" s="35">
        <v>7500</v>
      </c>
      <c r="H4" s="35">
        <v>7500</v>
      </c>
      <c r="I4" s="35">
        <v>7500</v>
      </c>
      <c r="J4" s="35"/>
      <c r="K4" s="35"/>
      <c r="L4" s="35"/>
      <c r="M4" s="35"/>
      <c r="N4" s="35"/>
      <c r="O4" s="35"/>
      <c r="P4" s="35">
        <f>SUM(Mensal[[#This Row],[Jan]:[dez]])</f>
        <v>45000</v>
      </c>
    </row>
    <row r="5" spans="2:16" ht="30" customHeight="1" x14ac:dyDescent="0.25">
      <c r="B5" s="7" t="s">
        <v>25</v>
      </c>
      <c r="C5" s="7" t="s">
        <v>32</v>
      </c>
      <c r="D5" s="35">
        <v>400</v>
      </c>
      <c r="E5" s="35">
        <v>400</v>
      </c>
      <c r="F5" s="35">
        <v>500</v>
      </c>
      <c r="G5" s="35">
        <v>200</v>
      </c>
      <c r="H5" s="35">
        <v>0</v>
      </c>
      <c r="I5" s="35">
        <v>600</v>
      </c>
      <c r="J5" s="35"/>
      <c r="K5" s="35"/>
      <c r="L5" s="35"/>
      <c r="M5" s="35"/>
      <c r="N5" s="35"/>
      <c r="O5" s="35"/>
      <c r="P5" s="35">
        <f>SUM(Mensal[[#This Row],[Jan]:[dez]])</f>
        <v>2100</v>
      </c>
    </row>
    <row r="6" spans="2:16" ht="30" customHeight="1" x14ac:dyDescent="0.25">
      <c r="B6" s="7" t="s">
        <v>25</v>
      </c>
      <c r="C6" s="7" t="s">
        <v>33</v>
      </c>
      <c r="D6" s="35">
        <v>2500</v>
      </c>
      <c r="E6" s="35">
        <v>2500</v>
      </c>
      <c r="F6" s="35">
        <v>2500</v>
      </c>
      <c r="G6" s="35">
        <v>2500</v>
      </c>
      <c r="H6" s="35">
        <v>2500</v>
      </c>
      <c r="I6" s="35">
        <v>2500</v>
      </c>
      <c r="J6" s="35"/>
      <c r="K6" s="35"/>
      <c r="L6" s="35"/>
      <c r="M6" s="35"/>
      <c r="N6" s="35"/>
      <c r="O6" s="35"/>
      <c r="P6" s="35">
        <f>SUM(Mensal[[#This Row],[Jan]:[dez]])</f>
        <v>15000</v>
      </c>
    </row>
    <row r="7" spans="2:16" ht="30" customHeight="1" x14ac:dyDescent="0.25">
      <c r="B7" s="7" t="s">
        <v>25</v>
      </c>
      <c r="C7" s="7" t="s">
        <v>34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/>
      <c r="K7" s="35"/>
      <c r="L7" s="35"/>
      <c r="M7" s="35"/>
      <c r="N7" s="35"/>
      <c r="O7" s="35"/>
      <c r="P7" s="35">
        <f>SUM(Mensal[[#This Row],[Jan]:[dez]])</f>
        <v>0</v>
      </c>
    </row>
    <row r="8" spans="2:16" ht="30" customHeight="1" x14ac:dyDescent="0.25">
      <c r="B8" s="7" t="s">
        <v>25</v>
      </c>
      <c r="C8" s="7" t="s">
        <v>35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/>
      <c r="K8" s="35"/>
      <c r="L8" s="35"/>
      <c r="M8" s="35"/>
      <c r="N8" s="35"/>
      <c r="O8" s="35"/>
      <c r="P8" s="35">
        <f>SUM(Mensal[[#This Row],[Jan]:[dez]])</f>
        <v>0</v>
      </c>
    </row>
    <row r="9" spans="2:16" ht="30" customHeight="1" x14ac:dyDescent="0.25">
      <c r="B9" s="7" t="s">
        <v>25</v>
      </c>
      <c r="C9" s="7" t="s">
        <v>36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/>
      <c r="K9" s="35"/>
      <c r="L9" s="35"/>
      <c r="M9" s="35"/>
      <c r="N9" s="35"/>
      <c r="O9" s="35"/>
      <c r="P9" s="35">
        <f>SUM(Mensal[[#This Row],[Jan]:[dez]])</f>
        <v>0</v>
      </c>
    </row>
    <row r="10" spans="2:16" ht="30" customHeight="1" x14ac:dyDescent="0.25">
      <c r="B10" s="7" t="s">
        <v>26</v>
      </c>
      <c r="C10" s="7" t="s">
        <v>37</v>
      </c>
      <c r="D10" s="35">
        <v>1250</v>
      </c>
      <c r="E10" s="35">
        <v>1250</v>
      </c>
      <c r="F10" s="35">
        <v>1250</v>
      </c>
      <c r="G10" s="35">
        <v>1250</v>
      </c>
      <c r="H10" s="35">
        <v>1250</v>
      </c>
      <c r="I10" s="35">
        <v>1250</v>
      </c>
      <c r="J10" s="35"/>
      <c r="K10" s="35"/>
      <c r="L10" s="35"/>
      <c r="M10" s="35"/>
      <c r="N10" s="35"/>
      <c r="O10" s="35"/>
      <c r="P10" s="35">
        <f>SUM(Mensal[[#This Row],[Jan]:[dez]])</f>
        <v>7500</v>
      </c>
    </row>
    <row r="11" spans="2:16" ht="30" customHeight="1" x14ac:dyDescent="0.25">
      <c r="B11" s="7" t="s">
        <v>26</v>
      </c>
      <c r="C11" s="7" t="s">
        <v>38</v>
      </c>
      <c r="D11" s="35">
        <v>208.33333333333334</v>
      </c>
      <c r="E11" s="35">
        <v>208.33333333333334</v>
      </c>
      <c r="F11" s="35">
        <v>208.33333333333334</v>
      </c>
      <c r="G11" s="35">
        <v>208.33333333333334</v>
      </c>
      <c r="H11" s="35">
        <v>208.33333333333334</v>
      </c>
      <c r="I11" s="35">
        <v>208.33333333333334</v>
      </c>
      <c r="J11" s="35"/>
      <c r="K11" s="35"/>
      <c r="L11" s="35"/>
      <c r="M11" s="35"/>
      <c r="N11" s="35"/>
      <c r="O11" s="35"/>
      <c r="P11" s="35">
        <f>SUM(Mensal[[#This Row],[Jan]:[dez]])</f>
        <v>1250</v>
      </c>
    </row>
    <row r="12" spans="2:16" ht="30" customHeight="1" x14ac:dyDescent="0.25">
      <c r="B12" s="7" t="s">
        <v>26</v>
      </c>
      <c r="C12" s="7" t="s">
        <v>39</v>
      </c>
      <c r="D12" s="35">
        <v>16.666666666666668</v>
      </c>
      <c r="E12" s="35">
        <v>16.666666666666668</v>
      </c>
      <c r="F12" s="35">
        <v>16.666666666666668</v>
      </c>
      <c r="G12" s="35">
        <v>16.666666666666668</v>
      </c>
      <c r="H12" s="35">
        <v>16.666666666666668</v>
      </c>
      <c r="I12" s="35">
        <v>16.666666666666668</v>
      </c>
      <c r="J12" s="35"/>
      <c r="K12" s="35"/>
      <c r="L12" s="35"/>
      <c r="M12" s="35"/>
      <c r="N12" s="35"/>
      <c r="O12" s="35"/>
      <c r="P12" s="35">
        <f>SUM(Mensal[[#This Row],[Jan]:[dez]])</f>
        <v>100.00000000000001</v>
      </c>
    </row>
    <row r="13" spans="2:16" ht="30" customHeight="1" x14ac:dyDescent="0.25">
      <c r="B13" s="7" t="s">
        <v>26</v>
      </c>
      <c r="C13" s="7" t="s">
        <v>40</v>
      </c>
      <c r="D13" s="35">
        <v>333.33333333333331</v>
      </c>
      <c r="E13" s="35">
        <v>333.33333333333331</v>
      </c>
      <c r="F13" s="35">
        <v>333.33333333333331</v>
      </c>
      <c r="G13" s="35">
        <v>333.33333333333331</v>
      </c>
      <c r="H13" s="35">
        <v>333.33333333333331</v>
      </c>
      <c r="I13" s="35">
        <v>333.33333333333331</v>
      </c>
      <c r="J13" s="35"/>
      <c r="K13" s="35"/>
      <c r="L13" s="35"/>
      <c r="M13" s="35"/>
      <c r="N13" s="35"/>
      <c r="O13" s="35"/>
      <c r="P13" s="35">
        <f>SUM(Mensal[[#This Row],[Jan]:[dez]])</f>
        <v>1999.9999999999998</v>
      </c>
    </row>
    <row r="14" spans="2:16" ht="30" customHeight="1" x14ac:dyDescent="0.25">
      <c r="B14" s="7" t="s">
        <v>26</v>
      </c>
      <c r="C14" s="7" t="s">
        <v>41</v>
      </c>
      <c r="D14" s="35">
        <v>1250</v>
      </c>
      <c r="E14" s="35">
        <v>1250</v>
      </c>
      <c r="F14" s="35">
        <v>1250</v>
      </c>
      <c r="G14" s="35">
        <v>1250</v>
      </c>
      <c r="H14" s="35">
        <v>1250</v>
      </c>
      <c r="I14" s="35">
        <v>1250</v>
      </c>
      <c r="J14" s="35"/>
      <c r="K14" s="35"/>
      <c r="L14" s="35"/>
      <c r="M14" s="35"/>
      <c r="N14" s="35"/>
      <c r="O14" s="35"/>
      <c r="P14" s="35">
        <f>SUM(Mensal[[#This Row],[Jan]:[dez]])</f>
        <v>7500</v>
      </c>
    </row>
    <row r="15" spans="2:16" ht="30" customHeight="1" x14ac:dyDescent="0.25">
      <c r="B15" s="7" t="s">
        <v>26</v>
      </c>
      <c r="C15" s="7" t="s">
        <v>42</v>
      </c>
      <c r="D15" s="35">
        <v>25</v>
      </c>
      <c r="E15" s="35">
        <v>25</v>
      </c>
      <c r="F15" s="35">
        <v>25</v>
      </c>
      <c r="G15" s="35">
        <v>25</v>
      </c>
      <c r="H15" s="35">
        <v>25</v>
      </c>
      <c r="I15" s="35">
        <v>25</v>
      </c>
      <c r="J15" s="35"/>
      <c r="K15" s="35"/>
      <c r="L15" s="35"/>
      <c r="M15" s="35"/>
      <c r="N15" s="35"/>
      <c r="O15" s="35"/>
      <c r="P15" s="35">
        <f>SUM(Mensal[[#This Row],[Jan]:[dez]])</f>
        <v>150</v>
      </c>
    </row>
    <row r="16" spans="2:16" ht="30" customHeight="1" x14ac:dyDescent="0.25">
      <c r="B16" s="7" t="s">
        <v>26</v>
      </c>
      <c r="C16" s="7" t="s">
        <v>43</v>
      </c>
      <c r="D16" s="35">
        <v>100</v>
      </c>
      <c r="E16" s="35">
        <v>100</v>
      </c>
      <c r="F16" s="35">
        <v>100</v>
      </c>
      <c r="G16" s="35">
        <v>100</v>
      </c>
      <c r="H16" s="35">
        <v>100</v>
      </c>
      <c r="I16" s="35">
        <v>100</v>
      </c>
      <c r="J16" s="35"/>
      <c r="K16" s="35"/>
      <c r="L16" s="35"/>
      <c r="M16" s="35"/>
      <c r="N16" s="35"/>
      <c r="O16" s="35"/>
      <c r="P16" s="35">
        <f>SUM(Mensal[[#This Row],[Jan]:[dez]])</f>
        <v>600</v>
      </c>
    </row>
    <row r="17" spans="2:16" ht="30" customHeight="1" x14ac:dyDescent="0.25">
      <c r="B17" s="7" t="s">
        <v>26</v>
      </c>
      <c r="C17" s="7" t="s">
        <v>44</v>
      </c>
      <c r="D17" s="35">
        <v>50</v>
      </c>
      <c r="E17" s="35">
        <v>50</v>
      </c>
      <c r="F17" s="35">
        <v>50</v>
      </c>
      <c r="G17" s="35">
        <v>50</v>
      </c>
      <c r="H17" s="35">
        <v>50</v>
      </c>
      <c r="I17" s="35">
        <v>50</v>
      </c>
      <c r="J17" s="35"/>
      <c r="K17" s="35"/>
      <c r="L17" s="35"/>
      <c r="M17" s="35"/>
      <c r="N17" s="35"/>
      <c r="O17" s="35"/>
      <c r="P17" s="35">
        <f>SUM(Mensal[[#This Row],[Jan]:[dez]])</f>
        <v>300</v>
      </c>
    </row>
    <row r="18" spans="2:16" ht="30" customHeight="1" x14ac:dyDescent="0.25">
      <c r="B18" s="7" t="s">
        <v>26</v>
      </c>
      <c r="C18" s="7" t="s">
        <v>45</v>
      </c>
      <c r="D18" s="35">
        <v>50</v>
      </c>
      <c r="E18" s="35">
        <v>50</v>
      </c>
      <c r="F18" s="35">
        <v>50</v>
      </c>
      <c r="G18" s="35">
        <v>50</v>
      </c>
      <c r="H18" s="35">
        <v>50</v>
      </c>
      <c r="I18" s="35">
        <v>50</v>
      </c>
      <c r="J18" s="35"/>
      <c r="K18" s="35"/>
      <c r="L18" s="35"/>
      <c r="M18" s="35"/>
      <c r="N18" s="35"/>
      <c r="O18" s="35"/>
      <c r="P18" s="35">
        <f>SUM(Mensal[[#This Row],[Jan]:[dez]])</f>
        <v>300</v>
      </c>
    </row>
    <row r="19" spans="2:16" ht="30" customHeight="1" x14ac:dyDescent="0.25">
      <c r="B19" s="7" t="s">
        <v>26</v>
      </c>
      <c r="C19" s="7" t="s">
        <v>46</v>
      </c>
      <c r="D19" s="35">
        <v>25</v>
      </c>
      <c r="E19" s="35">
        <v>25</v>
      </c>
      <c r="F19" s="35">
        <v>25</v>
      </c>
      <c r="G19" s="35">
        <v>25</v>
      </c>
      <c r="H19" s="35">
        <v>25</v>
      </c>
      <c r="I19" s="35">
        <v>25</v>
      </c>
      <c r="J19" s="35"/>
      <c r="K19" s="35"/>
      <c r="L19" s="35"/>
      <c r="M19" s="35"/>
      <c r="N19" s="35"/>
      <c r="O19" s="35"/>
      <c r="P19" s="35">
        <f>SUM(Mensal[[#This Row],[Jan]:[dez]])</f>
        <v>150</v>
      </c>
    </row>
    <row r="20" spans="2:16" ht="30" customHeight="1" x14ac:dyDescent="0.25">
      <c r="B20" s="7" t="s">
        <v>26</v>
      </c>
      <c r="C20" s="7" t="s">
        <v>47</v>
      </c>
      <c r="D20" s="35">
        <v>12.5</v>
      </c>
      <c r="E20" s="35">
        <v>12.5</v>
      </c>
      <c r="F20" s="35">
        <v>12.5</v>
      </c>
      <c r="G20" s="35">
        <v>12.5</v>
      </c>
      <c r="H20" s="35">
        <v>12.5</v>
      </c>
      <c r="I20" s="35">
        <v>12.5</v>
      </c>
      <c r="J20" s="35"/>
      <c r="K20" s="35"/>
      <c r="L20" s="35"/>
      <c r="M20" s="35"/>
      <c r="N20" s="35"/>
      <c r="O20" s="35"/>
      <c r="P20" s="35">
        <f>SUM(Mensal[[#This Row],[Jan]:[dez]])</f>
        <v>75</v>
      </c>
    </row>
    <row r="21" spans="2:16" ht="30" customHeight="1" x14ac:dyDescent="0.25">
      <c r="B21" s="7" t="s">
        <v>26</v>
      </c>
      <c r="C21" s="7" t="s">
        <v>48</v>
      </c>
      <c r="D21" s="35">
        <v>50</v>
      </c>
      <c r="E21" s="35">
        <v>50</v>
      </c>
      <c r="F21" s="35">
        <v>50</v>
      </c>
      <c r="G21" s="35">
        <v>50</v>
      </c>
      <c r="H21" s="35">
        <v>50</v>
      </c>
      <c r="I21" s="35">
        <v>50</v>
      </c>
      <c r="J21" s="35"/>
      <c r="K21" s="35"/>
      <c r="L21" s="35"/>
      <c r="M21" s="35"/>
      <c r="N21" s="35"/>
      <c r="O21" s="35"/>
      <c r="P21" s="35">
        <f>SUM(Mensal[[#This Row],[Jan]:[dez]])</f>
        <v>300</v>
      </c>
    </row>
    <row r="22" spans="2:16" ht="30" customHeight="1" x14ac:dyDescent="0.25">
      <c r="B22" s="7" t="s">
        <v>26</v>
      </c>
      <c r="C22" s="7" t="s">
        <v>49</v>
      </c>
      <c r="D22" s="35">
        <v>50</v>
      </c>
      <c r="E22" s="35">
        <v>50</v>
      </c>
      <c r="F22" s="35">
        <v>50</v>
      </c>
      <c r="G22" s="35">
        <v>50</v>
      </c>
      <c r="H22" s="35">
        <v>50</v>
      </c>
      <c r="I22" s="35">
        <v>50</v>
      </c>
      <c r="J22" s="35"/>
      <c r="K22" s="35"/>
      <c r="L22" s="35"/>
      <c r="M22" s="35"/>
      <c r="N22" s="35"/>
      <c r="O22" s="35"/>
      <c r="P22" s="35">
        <f>SUM(Mensal[[#This Row],[Jan]:[dez]])</f>
        <v>300</v>
      </c>
    </row>
    <row r="23" spans="2:16" ht="30" customHeight="1" x14ac:dyDescent="0.25">
      <c r="B23" s="7" t="s">
        <v>26</v>
      </c>
      <c r="C23" s="7" t="s">
        <v>50</v>
      </c>
      <c r="D23" s="35">
        <v>125</v>
      </c>
      <c r="E23" s="35">
        <v>125</v>
      </c>
      <c r="F23" s="35">
        <v>125</v>
      </c>
      <c r="G23" s="35">
        <v>125</v>
      </c>
      <c r="H23" s="35">
        <v>125</v>
      </c>
      <c r="I23" s="35">
        <v>125</v>
      </c>
      <c r="J23" s="35"/>
      <c r="K23" s="35"/>
      <c r="L23" s="35"/>
      <c r="M23" s="35"/>
      <c r="N23" s="35"/>
      <c r="O23" s="35"/>
      <c r="P23" s="35">
        <f>SUM(Mensal[[#This Row],[Jan]:[dez]])</f>
        <v>750</v>
      </c>
    </row>
    <row r="24" spans="2:16" ht="30" customHeight="1" x14ac:dyDescent="0.25">
      <c r="B24" s="7" t="s">
        <v>26</v>
      </c>
      <c r="C24" s="7" t="s">
        <v>51</v>
      </c>
      <c r="D24" s="35">
        <v>400</v>
      </c>
      <c r="E24" s="35">
        <v>500</v>
      </c>
      <c r="F24" s="35">
        <v>450</v>
      </c>
      <c r="G24" s="35">
        <v>400</v>
      </c>
      <c r="H24" s="35">
        <v>450</v>
      </c>
      <c r="I24" s="35">
        <v>425</v>
      </c>
      <c r="J24" s="35"/>
      <c r="K24" s="35"/>
      <c r="L24" s="35"/>
      <c r="M24" s="35"/>
      <c r="N24" s="35"/>
      <c r="O24" s="35"/>
      <c r="P24" s="35">
        <f>SUM(Mensal[[#This Row],[Jan]:[dez]])</f>
        <v>2625</v>
      </c>
    </row>
    <row r="25" spans="2:16" ht="30" customHeight="1" x14ac:dyDescent="0.25">
      <c r="B25" s="7" t="s">
        <v>26</v>
      </c>
      <c r="C25" s="7" t="s">
        <v>52</v>
      </c>
      <c r="D25" s="35">
        <v>50</v>
      </c>
      <c r="E25" s="35">
        <v>75</v>
      </c>
      <c r="F25" s="35">
        <v>100</v>
      </c>
      <c r="G25" s="35">
        <v>75</v>
      </c>
      <c r="H25" s="35">
        <v>125</v>
      </c>
      <c r="I25" s="35">
        <v>75</v>
      </c>
      <c r="J25" s="35"/>
      <c r="K25" s="35"/>
      <c r="L25" s="35"/>
      <c r="M25" s="35"/>
      <c r="N25" s="35"/>
      <c r="O25" s="35"/>
      <c r="P25" s="35">
        <f>SUM(Mensal[[#This Row],[Jan]:[dez]])</f>
        <v>500</v>
      </c>
    </row>
    <row r="26" spans="2:16" ht="30" customHeight="1" x14ac:dyDescent="0.25">
      <c r="B26" s="7" t="s">
        <v>26</v>
      </c>
      <c r="C26" s="34" t="s">
        <v>98</v>
      </c>
      <c r="D26" s="35">
        <v>50</v>
      </c>
      <c r="E26" s="35">
        <v>10</v>
      </c>
      <c r="F26" s="35">
        <v>25</v>
      </c>
      <c r="G26" s="35">
        <v>25</v>
      </c>
      <c r="H26" s="35">
        <v>20</v>
      </c>
      <c r="I26" s="35">
        <v>70</v>
      </c>
      <c r="J26" s="35"/>
      <c r="K26" s="35"/>
      <c r="L26" s="35"/>
      <c r="M26" s="35"/>
      <c r="N26" s="35"/>
      <c r="O26" s="35"/>
      <c r="P26" s="35">
        <f>SUM(Mensal[[#This Row],[Jan]:[dez]])</f>
        <v>200</v>
      </c>
    </row>
    <row r="27" spans="2:16" ht="30" customHeight="1" x14ac:dyDescent="0.25">
      <c r="B27" s="7" t="s">
        <v>26</v>
      </c>
      <c r="C27" s="7" t="s">
        <v>54</v>
      </c>
      <c r="D27" s="35">
        <v>30</v>
      </c>
      <c r="E27" s="35">
        <v>30</v>
      </c>
      <c r="F27" s="35">
        <v>30</v>
      </c>
      <c r="G27" s="35">
        <v>20</v>
      </c>
      <c r="H27" s="35">
        <v>30</v>
      </c>
      <c r="I27" s="35">
        <v>30</v>
      </c>
      <c r="J27" s="35"/>
      <c r="K27" s="35"/>
      <c r="L27" s="35"/>
      <c r="M27" s="35"/>
      <c r="N27" s="35"/>
      <c r="O27" s="35"/>
      <c r="P27" s="35">
        <f>SUM(Mensal[[#This Row],[Jan]:[dez]])</f>
        <v>170</v>
      </c>
    </row>
    <row r="28" spans="2:16" ht="30" customHeight="1" x14ac:dyDescent="0.25">
      <c r="B28" s="7" t="s">
        <v>26</v>
      </c>
      <c r="C28" s="7" t="s">
        <v>34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/>
      <c r="K28" s="35"/>
      <c r="L28" s="35"/>
      <c r="M28" s="35"/>
      <c r="N28" s="35"/>
      <c r="O28" s="35"/>
      <c r="P28" s="35">
        <f>SUM(Mensal[[#This Row],[Jan]:[dez]])</f>
        <v>0</v>
      </c>
    </row>
    <row r="29" spans="2:16" ht="30" customHeight="1" x14ac:dyDescent="0.25">
      <c r="B29" s="7" t="s">
        <v>26</v>
      </c>
      <c r="C29" s="7" t="s">
        <v>35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/>
      <c r="K29" s="35"/>
      <c r="L29" s="35"/>
      <c r="M29" s="35"/>
      <c r="N29" s="35"/>
      <c r="O29" s="35"/>
      <c r="P29" s="35">
        <f>SUM(Mensal[[#This Row],[Jan]:[dez]])</f>
        <v>0</v>
      </c>
    </row>
    <row r="30" spans="2:16" ht="30" customHeight="1" x14ac:dyDescent="0.25">
      <c r="B30" s="7" t="s">
        <v>26</v>
      </c>
      <c r="C30" s="7" t="s">
        <v>36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/>
      <c r="K30" s="35"/>
      <c r="L30" s="35"/>
      <c r="M30" s="35"/>
      <c r="N30" s="35"/>
      <c r="O30" s="35"/>
      <c r="P30" s="35">
        <f>SUM(Mensal[[#This Row],[Jan]:[dez]])</f>
        <v>0</v>
      </c>
    </row>
    <row r="31" spans="2:16" ht="30" customHeight="1" x14ac:dyDescent="0.25">
      <c r="B31" s="7" t="s">
        <v>27</v>
      </c>
      <c r="C31" s="7" t="s">
        <v>55</v>
      </c>
      <c r="D31" s="35">
        <v>50</v>
      </c>
      <c r="E31" s="35">
        <v>150</v>
      </c>
      <c r="F31" s="35">
        <v>100</v>
      </c>
      <c r="G31" s="35">
        <v>50</v>
      </c>
      <c r="H31" s="35">
        <v>150</v>
      </c>
      <c r="I31" s="35">
        <v>100</v>
      </c>
      <c r="J31" s="35"/>
      <c r="K31" s="35"/>
      <c r="L31" s="35"/>
      <c r="M31" s="35"/>
      <c r="N31" s="35"/>
      <c r="O31" s="35"/>
      <c r="P31" s="35">
        <f>SUM(Mensal[[#This Row],[Jan]:[dez]])</f>
        <v>600</v>
      </c>
    </row>
    <row r="32" spans="2:16" ht="30" customHeight="1" x14ac:dyDescent="0.25">
      <c r="B32" s="7" t="s">
        <v>27</v>
      </c>
      <c r="C32" s="7" t="s">
        <v>56</v>
      </c>
      <c r="D32" s="35">
        <v>25</v>
      </c>
      <c r="E32" s="35">
        <v>75</v>
      </c>
      <c r="F32" s="35">
        <v>50</v>
      </c>
      <c r="G32" s="35">
        <v>25</v>
      </c>
      <c r="H32" s="35">
        <v>75</v>
      </c>
      <c r="I32" s="35">
        <v>50</v>
      </c>
      <c r="J32" s="35"/>
      <c r="K32" s="35"/>
      <c r="L32" s="35"/>
      <c r="M32" s="35"/>
      <c r="N32" s="35"/>
      <c r="O32" s="35"/>
      <c r="P32" s="35">
        <f>SUM(Mensal[[#This Row],[Jan]:[dez]])</f>
        <v>300</v>
      </c>
    </row>
    <row r="33" spans="2:16" ht="30" customHeight="1" x14ac:dyDescent="0.25">
      <c r="B33" s="7" t="s">
        <v>27</v>
      </c>
      <c r="C33" s="7" t="s">
        <v>57</v>
      </c>
      <c r="D33" s="35">
        <v>0</v>
      </c>
      <c r="E33" s="35">
        <v>0</v>
      </c>
      <c r="F33" s="35">
        <v>1000</v>
      </c>
      <c r="G33" s="35">
        <v>0</v>
      </c>
      <c r="H33" s="35">
        <v>0</v>
      </c>
      <c r="I33" s="35">
        <v>1000</v>
      </c>
      <c r="J33" s="35"/>
      <c r="K33" s="35"/>
      <c r="L33" s="35"/>
      <c r="M33" s="35"/>
      <c r="N33" s="35"/>
      <c r="O33" s="35"/>
      <c r="P33" s="35">
        <f>SUM(Mensal[[#This Row],[Jan]:[dez]])</f>
        <v>2000</v>
      </c>
    </row>
    <row r="34" spans="2:16" ht="30" customHeight="1" x14ac:dyDescent="0.25">
      <c r="B34" s="7" t="s">
        <v>27</v>
      </c>
      <c r="C34" s="7" t="s">
        <v>58</v>
      </c>
      <c r="D34" s="35">
        <v>50</v>
      </c>
      <c r="E34" s="35">
        <v>150</v>
      </c>
      <c r="F34" s="35">
        <v>100</v>
      </c>
      <c r="G34" s="35">
        <v>50</v>
      </c>
      <c r="H34" s="35">
        <v>150</v>
      </c>
      <c r="I34" s="35">
        <v>100</v>
      </c>
      <c r="J34" s="35"/>
      <c r="K34" s="35"/>
      <c r="L34" s="35"/>
      <c r="M34" s="35"/>
      <c r="N34" s="35"/>
      <c r="O34" s="35"/>
      <c r="P34" s="35">
        <f>SUM(Mensal[[#This Row],[Jan]:[dez]])</f>
        <v>600</v>
      </c>
    </row>
    <row r="35" spans="2:16" ht="30" customHeight="1" x14ac:dyDescent="0.25">
      <c r="B35" s="7" t="s">
        <v>27</v>
      </c>
      <c r="C35" s="7" t="s">
        <v>59</v>
      </c>
      <c r="D35" s="35">
        <v>15</v>
      </c>
      <c r="E35" s="35">
        <v>25</v>
      </c>
      <c r="F35" s="35">
        <v>35</v>
      </c>
      <c r="G35" s="35">
        <v>15</v>
      </c>
      <c r="H35" s="35">
        <v>25</v>
      </c>
      <c r="I35" s="35">
        <v>35</v>
      </c>
      <c r="J35" s="35"/>
      <c r="K35" s="35"/>
      <c r="L35" s="35"/>
      <c r="M35" s="35"/>
      <c r="N35" s="35"/>
      <c r="O35" s="35"/>
      <c r="P35" s="35">
        <f>SUM(Mensal[[#This Row],[Jan]:[dez]])</f>
        <v>150</v>
      </c>
    </row>
    <row r="36" spans="2:16" ht="30" customHeight="1" x14ac:dyDescent="0.25">
      <c r="B36" s="7" t="s">
        <v>27</v>
      </c>
      <c r="C36" s="7" t="s">
        <v>60</v>
      </c>
      <c r="D36" s="35">
        <v>100</v>
      </c>
      <c r="E36" s="35">
        <v>200</v>
      </c>
      <c r="F36" s="35">
        <v>150</v>
      </c>
      <c r="G36" s="35">
        <v>175</v>
      </c>
      <c r="H36" s="35">
        <v>150</v>
      </c>
      <c r="I36" s="35">
        <v>175</v>
      </c>
      <c r="J36" s="35"/>
      <c r="K36" s="35"/>
      <c r="L36" s="35"/>
      <c r="M36" s="35"/>
      <c r="N36" s="35"/>
      <c r="O36" s="35"/>
      <c r="P36" s="35">
        <f>SUM(Mensal[[#This Row],[Jan]:[dez]])</f>
        <v>950</v>
      </c>
    </row>
    <row r="37" spans="2:16" ht="30" customHeight="1" x14ac:dyDescent="0.25">
      <c r="B37" s="7" t="s">
        <v>27</v>
      </c>
      <c r="C37" s="7" t="s">
        <v>61</v>
      </c>
      <c r="D37" s="35">
        <v>50</v>
      </c>
      <c r="E37" s="35">
        <v>50</v>
      </c>
      <c r="F37" s="35">
        <v>50</v>
      </c>
      <c r="G37" s="35">
        <v>50</v>
      </c>
      <c r="H37" s="35">
        <v>50</v>
      </c>
      <c r="I37" s="35">
        <v>50</v>
      </c>
      <c r="J37" s="35"/>
      <c r="K37" s="35"/>
      <c r="L37" s="35"/>
      <c r="M37" s="35"/>
      <c r="N37" s="35"/>
      <c r="O37" s="35"/>
      <c r="P37" s="35">
        <f>SUM(Mensal[[#This Row],[Jan]:[dez]])</f>
        <v>300</v>
      </c>
    </row>
    <row r="38" spans="2:16" ht="30" customHeight="1" x14ac:dyDescent="0.25">
      <c r="B38" s="7" t="s">
        <v>27</v>
      </c>
      <c r="C38" s="7" t="s">
        <v>62</v>
      </c>
      <c r="D38" s="35">
        <v>25</v>
      </c>
      <c r="E38" s="35">
        <v>25</v>
      </c>
      <c r="F38" s="35">
        <v>25</v>
      </c>
      <c r="G38" s="35">
        <v>25</v>
      </c>
      <c r="H38" s="35">
        <v>25</v>
      </c>
      <c r="I38" s="35">
        <v>25</v>
      </c>
      <c r="J38" s="35"/>
      <c r="K38" s="35"/>
      <c r="L38" s="35"/>
      <c r="M38" s="35"/>
      <c r="N38" s="35"/>
      <c r="O38" s="35"/>
      <c r="P38" s="35">
        <f>SUM(Mensal[[#This Row],[Jan]:[dez]])</f>
        <v>150</v>
      </c>
    </row>
    <row r="39" spans="2:16" ht="30" customHeight="1" x14ac:dyDescent="0.25">
      <c r="B39" s="7" t="s">
        <v>27</v>
      </c>
      <c r="C39" s="7" t="s">
        <v>63</v>
      </c>
      <c r="D39" s="35">
        <v>400</v>
      </c>
      <c r="E39" s="35">
        <v>400</v>
      </c>
      <c r="F39" s="35">
        <v>400</v>
      </c>
      <c r="G39" s="35">
        <v>400</v>
      </c>
      <c r="H39" s="35">
        <v>400</v>
      </c>
      <c r="I39" s="35">
        <v>400</v>
      </c>
      <c r="J39" s="35"/>
      <c r="K39" s="35"/>
      <c r="L39" s="35"/>
      <c r="M39" s="35"/>
      <c r="N39" s="35"/>
      <c r="O39" s="35"/>
      <c r="P39" s="35">
        <f>SUM(Mensal[[#This Row],[Jan]:[dez]])</f>
        <v>2400</v>
      </c>
    </row>
    <row r="40" spans="2:16" ht="30" customHeight="1" x14ac:dyDescent="0.25">
      <c r="B40" s="7" t="s">
        <v>27</v>
      </c>
      <c r="C40" s="7" t="s">
        <v>33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/>
      <c r="K40" s="35"/>
      <c r="L40" s="35"/>
      <c r="M40" s="35"/>
      <c r="N40" s="35"/>
      <c r="O40" s="35"/>
      <c r="P40" s="35">
        <f>SUM(Mensal[[#This Row],[Jan]:[dez]])</f>
        <v>0</v>
      </c>
    </row>
    <row r="41" spans="2:16" ht="30" customHeight="1" x14ac:dyDescent="0.25">
      <c r="B41" s="7" t="s">
        <v>27</v>
      </c>
      <c r="C41" s="7" t="s">
        <v>34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/>
      <c r="K41" s="35"/>
      <c r="L41" s="35"/>
      <c r="M41" s="35"/>
      <c r="N41" s="35"/>
      <c r="O41" s="35"/>
      <c r="P41" s="35">
        <f>SUM(Mensal[[#This Row],[Jan]:[dez]])</f>
        <v>0</v>
      </c>
    </row>
    <row r="42" spans="2:16" ht="30" customHeight="1" x14ac:dyDescent="0.25">
      <c r="B42" s="7" t="s">
        <v>28</v>
      </c>
      <c r="C42" s="7" t="s">
        <v>64</v>
      </c>
      <c r="D42" s="35">
        <v>416.66666666666669</v>
      </c>
      <c r="E42" s="35">
        <v>416.66666666666669</v>
      </c>
      <c r="F42" s="35">
        <v>416.66666666666669</v>
      </c>
      <c r="G42" s="35">
        <v>416.66666666666669</v>
      </c>
      <c r="H42" s="35">
        <v>416.66666666666669</v>
      </c>
      <c r="I42" s="35">
        <v>416.66666666666669</v>
      </c>
      <c r="J42" s="35"/>
      <c r="K42" s="35"/>
      <c r="L42" s="35"/>
      <c r="M42" s="35"/>
      <c r="N42" s="35"/>
      <c r="O42" s="35"/>
      <c r="P42" s="35">
        <f>SUM(Mensal[[#This Row],[Jan]:[dez]])</f>
        <v>2500</v>
      </c>
    </row>
    <row r="43" spans="2:16" ht="30" customHeight="1" x14ac:dyDescent="0.25">
      <c r="B43" s="7" t="s">
        <v>28</v>
      </c>
      <c r="C43" s="7" t="s">
        <v>65</v>
      </c>
      <c r="D43" s="35">
        <v>1000</v>
      </c>
      <c r="E43" s="35">
        <v>1000</v>
      </c>
      <c r="F43" s="35">
        <v>1000</v>
      </c>
      <c r="G43" s="35">
        <v>1000</v>
      </c>
      <c r="H43" s="35">
        <v>1000</v>
      </c>
      <c r="I43" s="35">
        <v>1000</v>
      </c>
      <c r="J43" s="35"/>
      <c r="K43" s="35"/>
      <c r="L43" s="35"/>
      <c r="M43" s="35"/>
      <c r="N43" s="35"/>
      <c r="O43" s="35"/>
      <c r="P43" s="35">
        <f>SUM(Mensal[[#This Row],[Jan]:[dez]])</f>
        <v>6000</v>
      </c>
    </row>
    <row r="44" spans="2:16" ht="30" customHeight="1" x14ac:dyDescent="0.25">
      <c r="B44" s="7" t="s">
        <v>28</v>
      </c>
      <c r="C44" s="7" t="s">
        <v>66</v>
      </c>
      <c r="D44" s="35">
        <v>500</v>
      </c>
      <c r="E44" s="35">
        <v>500</v>
      </c>
      <c r="F44" s="35">
        <v>500</v>
      </c>
      <c r="G44" s="35">
        <v>500</v>
      </c>
      <c r="H44" s="35">
        <v>500</v>
      </c>
      <c r="I44" s="35">
        <v>500</v>
      </c>
      <c r="J44" s="35"/>
      <c r="K44" s="35"/>
      <c r="L44" s="35"/>
      <c r="M44" s="35"/>
      <c r="N44" s="35"/>
      <c r="O44" s="35"/>
      <c r="P44" s="35">
        <f>SUM(Mensal[[#This Row],[Jan]:[dez]])</f>
        <v>3000</v>
      </c>
    </row>
    <row r="45" spans="2:16" ht="30" customHeight="1" x14ac:dyDescent="0.25">
      <c r="B45" s="7" t="s">
        <v>28</v>
      </c>
      <c r="C45" s="7" t="s">
        <v>33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>
        <f>SUM(Mensal[[#This Row],[Jan]:[dez]])</f>
        <v>0</v>
      </c>
    </row>
    <row r="46" spans="2:16" ht="30" customHeight="1" x14ac:dyDescent="0.25">
      <c r="B46" s="7" t="s">
        <v>28</v>
      </c>
      <c r="C46" s="7" t="s">
        <v>34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/>
      <c r="K46" s="35"/>
      <c r="L46" s="35"/>
      <c r="M46" s="35"/>
      <c r="N46" s="35"/>
      <c r="O46" s="35"/>
      <c r="P46" s="35">
        <f>SUM(Mensal[[#This Row],[Jan]:[dez]])</f>
        <v>0</v>
      </c>
    </row>
    <row r="47" spans="2:16" ht="30" customHeight="1" x14ac:dyDescent="0.25">
      <c r="B47" s="7" t="s">
        <v>29</v>
      </c>
      <c r="C47" s="33"/>
      <c r="D47" s="35">
        <f>SUMIF(Mensal[Tipo],"Receita",Mensal[Jan])-SUMIF(Mensal[Tipo],"&lt;&gt;Receita",Mensal[Jan])</f>
        <v>3692.5</v>
      </c>
      <c r="E47" s="35">
        <f>SUMIF(Mensal[Tipo],"Receita",Mensal[Fev])-SUMIF(Mensal[Tipo],"&lt;&gt;Receita",Mensal[Fev])</f>
        <v>3247.5</v>
      </c>
      <c r="F47" s="35">
        <f>SUMIF(Mensal[Tipo],"Receita",Mensal[Mar])-SUMIF(Mensal[Tipo],"&lt;&gt;Receita",Mensal[Mar])</f>
        <v>2522.5</v>
      </c>
      <c r="G47" s="35">
        <f>SUMIF(Mensal[Tipo],"Receita",Mensal[Abr])-SUMIF(Mensal[Tipo],"&lt;&gt;Receita",Mensal[Abr])</f>
        <v>3427.5</v>
      </c>
      <c r="H47" s="35">
        <f>SUMIF(Mensal[Tipo],"Receita",Mensal[Mai])-SUMIF(Mensal[Tipo],"&lt;&gt;Receita",Mensal[Mai])</f>
        <v>2887.5</v>
      </c>
      <c r="I47" s="35">
        <f>SUMIF(Mensal[Tipo],"Receita",Mensal[Jun])-SUMIF(Mensal[Tipo],"&lt;&gt;Receita",Mensal[Jun])</f>
        <v>2602.5</v>
      </c>
      <c r="J47" s="35">
        <f>SUMIF(Mensal[Tipo],"Receita",Mensal[Jul])-SUMIF(Mensal[Tipo],"&lt;&gt;Receita",Mensal[Jul])</f>
        <v>0</v>
      </c>
      <c r="K47" s="35">
        <f>SUMIF(Mensal[Tipo],"Receita",Mensal[Ago])-SUMIF(Mensal[Tipo],"&lt;&gt;Receita",Mensal[Ago])</f>
        <v>0</v>
      </c>
      <c r="L47" s="35">
        <f>SUMIF(Mensal[Tipo],"Receita",Mensal[Set])-SUMIF(Mensal[Tipo],"&lt;&gt;Receita",Mensal[Set])</f>
        <v>0</v>
      </c>
      <c r="M47" s="35">
        <f>SUMIF(Mensal[Tipo],"Receita",Mensal[Out])-SUMIF(Mensal[Tipo],"&lt;&gt;Receita",Mensal[Out])</f>
        <v>0</v>
      </c>
      <c r="N47" s="35">
        <f>SUMIF(Mensal[Tipo],"Receita",Mensal[Nov])-SUMIF(Mensal[Tipo],"&lt;&gt;Receita",Mensal[Nov])</f>
        <v>0</v>
      </c>
      <c r="O47" s="35">
        <f>SUMIF(Mensal[Tipo],"Receita",Mensal[dez])-SUMIF(Mensal[Tipo],"&lt;&gt;Receita",Mensal[dez])</f>
        <v>0</v>
      </c>
      <c r="P47" s="35">
        <f>SUMIF(Mensal[Tipo],"Receita",Mensal[Total])-SUMIF(Mensal[Tipo],"&lt;&gt;Receita",Mensal[Total])</f>
        <v>18380</v>
      </c>
    </row>
    <row r="48" spans="2:16" ht="30" customHeight="1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</sheetData>
  <mergeCells count="5">
    <mergeCell ref="B48:P48"/>
    <mergeCell ref="B1:G1"/>
    <mergeCell ref="B2:C2"/>
    <mergeCell ref="D2:E2"/>
    <mergeCell ref="F2:P2"/>
  </mergeCells>
  <conditionalFormatting sqref="B4:P46">
    <cfRule type="expression" dxfId="73" priority="1">
      <formula>(MOD(ROW(),2)&lt;&gt;0)*($B4="Receita")</formula>
    </cfRule>
    <cfRule type="expression" dxfId="72" priority="2">
      <formula>(MOD(ROW(),2)=0)*($B4="Receita")</formula>
    </cfRule>
  </conditionalFormatting>
  <dataValidations count="13">
    <dataValidation type="list" errorStyle="warning" allowBlank="1" showInputMessage="1" showErrorMessage="1" error="Selecione o Tipo na lista. Selecione Cancelar, pressione Alt+Seta para baixo para ver as opções e, depois, Seta para baixo e Enter para fazer a seleção" sqref="B4:B46" xr:uid="{00000000-0002-0000-0200-000000000000}">
      <formula1>"Receita,Despesas,Discricionário,Economias"</formula1>
    </dataValidation>
    <dataValidation allowBlank="1" showInputMessage="1" showErrorMessage="1" prompt="Crie uma Declaração de fluxo de caixa mensal nesta planilha. Insira os detalhes na tabela Mensal. O Fluxo de caixa total mensal é calculado automaticamente na célula D2. A dica está na célula F2" sqref="A1" xr:uid="{00000000-0002-0000-0200-000001000000}"/>
    <dataValidation allowBlank="1" showInputMessage="1" showErrorMessage="1" prompt="O título desta planilha está nesta célula. O Fluxo de caixa total mensal é calculado automaticamente na célula abaixo" sqref="B1" xr:uid="{00000000-0002-0000-0200-000002000000}"/>
    <dataValidation allowBlank="1" showInputMessage="1" showErrorMessage="1" prompt="Link de navegação para a planilha Guia" sqref="H1" xr:uid="{00000000-0002-0000-0200-000003000000}"/>
    <dataValidation allowBlank="1" showInputMessage="1" showErrorMessage="1" prompt="Link de navegação para a planilha Fluxo de caixa anual" sqref="I1" xr:uid="{00000000-0002-0000-0200-000004000000}"/>
    <dataValidation allowBlank="1" showInputMessage="1" showErrorMessage="1" prompt="Link de navegação para a planilha Resumo diário" sqref="K1" xr:uid="{00000000-0002-0000-0200-000005000000}"/>
    <dataValidation allowBlank="1" showInputMessage="1" showErrorMessage="1" prompt="Selecione o Tipo na coluna sob este cabeçalho. Pressione Alt+Seta para baixo para exibir as opções e, depois, pressione Seta para baixo e Enter para fazer a seleção. Use os filtros de títulos para encontrar entradas específicas." sqref="B3" xr:uid="{00000000-0002-0000-0200-000006000000}"/>
    <dataValidation allowBlank="1" showInputMessage="1" showErrorMessage="1" prompt="Insira a Descrição na coluna sob este cabeçalho" sqref="C3" xr:uid="{00000000-0002-0000-0200-000007000000}"/>
    <dataValidation allowBlank="1" showInputMessage="1" showErrorMessage="1" prompt="Insira o valor deste mês na coluna abaixo desse título" sqref="D3 E3:O3" xr:uid="{00000000-0002-0000-0200-000008000000}"/>
    <dataValidation allowBlank="1" showInputMessage="1" showErrorMessage="1" prompt="O total é calculado automaticamente na coluna sob este cabeçalho" sqref="P3" xr:uid="{00000000-0002-0000-0200-000009000000}"/>
    <dataValidation allowBlank="1" showInputMessage="1" showErrorMessage="1" prompt="Os minigráficos são automaticamente atualizados na coluna sob este cabeçalho" sqref="Q3" xr:uid="{00000000-0002-0000-0200-00000A000000}"/>
    <dataValidation allowBlank="1" showInputMessage="1" showErrorMessage="1" prompt="O Fluxo de caixa total mensal é calculado automaticamente nesta célula. Selecione a célula H1, I1 e K1 para navegar para outras planilhas. Insira detalhes na tabela a partir da célula B3" sqref="D2:E2" xr:uid="{00000000-0002-0000-0200-00000B000000}"/>
    <dataValidation allowBlank="1" showInputMessage="1" showErrorMessage="1" prompt="O Fluxo de caixa total mensal é calculado automaticamente na célula à direita" sqref="B2:C2" xr:uid="{00000000-0002-0000-0200-00000C000000}"/>
  </dataValidations>
  <hyperlinks>
    <hyperlink ref="H1" location="Guia!A1" tooltip="Selecione para navegar para a planilha Guia" display="Navigation button for Guide worksheet is in this cell." xr:uid="{00000000-0004-0000-0200-000000000000}"/>
    <hyperlink ref="K1" location="'Resumo diário'!A1" tooltip="Selecione para navegar para a planilha Resumo diário" display="DAILY SUMMARY" xr:uid="{00000000-0004-0000-0200-000001000000}"/>
    <hyperlink ref="I1" location="'Fluxo de caixa anual'!A1" tooltip="Selecione para navegar para a planilha Fluxo de caixa anual" display="ANNUAL CASH FLOW" xr:uid="{00000000-0004-0000-0200-000002000000}"/>
    <hyperlink ref="J1" location="'Fluxo de caixa mensal'!A1" tooltip="Selecione para navegar para a célula A1 nesta planilha" display="MONTHLY CASH FLOW" xr:uid="{B98F1722-4006-46CC-920D-AB5CA7FB3D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rowBreaks count="1" manualBreakCount="1">
    <brk id="47" max="16383" man="1"/>
  </rowBreaks>
  <ignoredErrors>
    <ignoredError sqref="P4:P12 P13:P20 P21:P27 P28:P38 P39:P46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'Fluxo de caixa mensal'!D4:O4</xm:f>
              <xm:sqref>Q4</xm:sqref>
            </x14:sparkline>
            <x14:sparkline>
              <xm:f>'Fluxo de caixa mensal'!D5:O5</xm:f>
              <xm:sqref>Q5</xm:sqref>
            </x14:sparkline>
            <x14:sparkline>
              <xm:f>'Fluxo de caixa mensal'!D6:O6</xm:f>
              <xm:sqref>Q6</xm:sqref>
            </x14:sparkline>
            <x14:sparkline>
              <xm:f>'Fluxo de caixa mensal'!D7:O7</xm:f>
              <xm:sqref>Q7</xm:sqref>
            </x14:sparkline>
            <x14:sparkline>
              <xm:f>'Fluxo de caixa mensal'!D8:O8</xm:f>
              <xm:sqref>Q8</xm:sqref>
            </x14:sparkline>
            <x14:sparkline>
              <xm:f>'Fluxo de caixa mensal'!D9:O9</xm:f>
              <xm:sqref>Q9</xm:sqref>
            </x14:sparkline>
            <x14:sparkline>
              <xm:f>'Fluxo de caixa mensal'!D10:O10</xm:f>
              <xm:sqref>Q10</xm:sqref>
            </x14:sparkline>
            <x14:sparkline>
              <xm:f>'Fluxo de caixa mensal'!D11:O11</xm:f>
              <xm:sqref>Q11</xm:sqref>
            </x14:sparkline>
            <x14:sparkline>
              <xm:f>'Fluxo de caixa mensal'!D12:O12</xm:f>
              <xm:sqref>Q12</xm:sqref>
            </x14:sparkline>
            <x14:sparkline>
              <xm:f>'Fluxo de caixa mensal'!D13:O13</xm:f>
              <xm:sqref>Q13</xm:sqref>
            </x14:sparkline>
            <x14:sparkline>
              <xm:f>'Fluxo de caixa mensal'!D14:O14</xm:f>
              <xm:sqref>Q14</xm:sqref>
            </x14:sparkline>
            <x14:sparkline>
              <xm:f>'Fluxo de caixa mensal'!D15:O15</xm:f>
              <xm:sqref>Q15</xm:sqref>
            </x14:sparkline>
            <x14:sparkline>
              <xm:f>'Fluxo de caixa mensal'!D16:O16</xm:f>
              <xm:sqref>Q16</xm:sqref>
            </x14:sparkline>
            <x14:sparkline>
              <xm:f>'Fluxo de caixa mensal'!D17:O17</xm:f>
              <xm:sqref>Q17</xm:sqref>
            </x14:sparkline>
            <x14:sparkline>
              <xm:f>'Fluxo de caixa mensal'!D18:O18</xm:f>
              <xm:sqref>Q18</xm:sqref>
            </x14:sparkline>
            <x14:sparkline>
              <xm:f>'Fluxo de caixa mensal'!D19:O19</xm:f>
              <xm:sqref>Q19</xm:sqref>
            </x14:sparkline>
            <x14:sparkline>
              <xm:f>'Fluxo de caixa mensal'!D20:O20</xm:f>
              <xm:sqref>Q20</xm:sqref>
            </x14:sparkline>
            <x14:sparkline>
              <xm:f>'Fluxo de caixa mensal'!D21:O21</xm:f>
              <xm:sqref>Q21</xm:sqref>
            </x14:sparkline>
            <x14:sparkline>
              <xm:f>'Fluxo de caixa mensal'!D22:O22</xm:f>
              <xm:sqref>Q22</xm:sqref>
            </x14:sparkline>
            <x14:sparkline>
              <xm:f>'Fluxo de caixa mensal'!D23:O23</xm:f>
              <xm:sqref>Q23</xm:sqref>
            </x14:sparkline>
            <x14:sparkline>
              <xm:f>'Fluxo de caixa mensal'!D24:O24</xm:f>
              <xm:sqref>Q24</xm:sqref>
            </x14:sparkline>
            <x14:sparkline>
              <xm:f>'Fluxo de caixa mensal'!D25:O25</xm:f>
              <xm:sqref>Q25</xm:sqref>
            </x14:sparkline>
            <x14:sparkline>
              <xm:f>'Fluxo de caixa mensal'!D26:O26</xm:f>
              <xm:sqref>Q26</xm:sqref>
            </x14:sparkline>
            <x14:sparkline>
              <xm:f>'Fluxo de caixa mensal'!D27:O27</xm:f>
              <xm:sqref>Q27</xm:sqref>
            </x14:sparkline>
            <x14:sparkline>
              <xm:f>'Fluxo de caixa mensal'!D28:O28</xm:f>
              <xm:sqref>Q28</xm:sqref>
            </x14:sparkline>
            <x14:sparkline>
              <xm:f>'Fluxo de caixa mensal'!D29:O29</xm:f>
              <xm:sqref>Q29</xm:sqref>
            </x14:sparkline>
            <x14:sparkline>
              <xm:f>'Fluxo de caixa mensal'!D30:O30</xm:f>
              <xm:sqref>Q30</xm:sqref>
            </x14:sparkline>
            <x14:sparkline>
              <xm:f>'Fluxo de caixa mensal'!D31:O31</xm:f>
              <xm:sqref>Q31</xm:sqref>
            </x14:sparkline>
            <x14:sparkline>
              <xm:f>'Fluxo de caixa mensal'!D32:O32</xm:f>
              <xm:sqref>Q32</xm:sqref>
            </x14:sparkline>
            <x14:sparkline>
              <xm:f>'Fluxo de caixa mensal'!D33:O33</xm:f>
              <xm:sqref>Q33</xm:sqref>
            </x14:sparkline>
            <x14:sparkline>
              <xm:f>'Fluxo de caixa mensal'!D34:O34</xm:f>
              <xm:sqref>Q34</xm:sqref>
            </x14:sparkline>
            <x14:sparkline>
              <xm:f>'Fluxo de caixa mensal'!D35:O35</xm:f>
              <xm:sqref>Q35</xm:sqref>
            </x14:sparkline>
            <x14:sparkline>
              <xm:f>'Fluxo de caixa mensal'!D36:O36</xm:f>
              <xm:sqref>Q36</xm:sqref>
            </x14:sparkline>
            <x14:sparkline>
              <xm:f>'Fluxo de caixa mensal'!D37:O37</xm:f>
              <xm:sqref>Q37</xm:sqref>
            </x14:sparkline>
            <x14:sparkline>
              <xm:f>'Fluxo de caixa mensal'!D38:O38</xm:f>
              <xm:sqref>Q38</xm:sqref>
            </x14:sparkline>
            <x14:sparkline>
              <xm:f>'Fluxo de caixa mensal'!D39:O39</xm:f>
              <xm:sqref>Q39</xm:sqref>
            </x14:sparkline>
            <x14:sparkline>
              <xm:f>'Fluxo de caixa mensal'!D40:O40</xm:f>
              <xm:sqref>Q40</xm:sqref>
            </x14:sparkline>
            <x14:sparkline>
              <xm:f>'Fluxo de caixa mensal'!D41:O41</xm:f>
              <xm:sqref>Q41</xm:sqref>
            </x14:sparkline>
            <x14:sparkline>
              <xm:f>'Fluxo de caixa mensal'!D42:O42</xm:f>
              <xm:sqref>Q42</xm:sqref>
            </x14:sparkline>
            <x14:sparkline>
              <xm:f>'Fluxo de caixa mensal'!D43:O43</xm:f>
              <xm:sqref>Q43</xm:sqref>
            </x14:sparkline>
            <x14:sparkline>
              <xm:f>'Fluxo de caixa mensal'!D44:O44</xm:f>
              <xm:sqref>Q44</xm:sqref>
            </x14:sparkline>
            <x14:sparkline>
              <xm:f>'Fluxo de caixa mensal'!D45:O45</xm:f>
              <xm:sqref>Q45</xm:sqref>
            </x14:sparkline>
            <x14:sparkline>
              <xm:f>'Fluxo de caixa mensal'!D46:O46</xm:f>
              <xm:sqref>Q46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autoPageBreaks="0" fitToPage="1"/>
  </sheetPr>
  <dimension ref="B1:M53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14.5703125" customWidth="1"/>
    <col min="3" max="3" width="25.5703125" customWidth="1"/>
  </cols>
  <sheetData>
    <row r="1" spans="2:13" s="20" customFormat="1" ht="39" customHeight="1" x14ac:dyDescent="0.25">
      <c r="B1" s="40" t="s">
        <v>0</v>
      </c>
      <c r="C1" s="40"/>
      <c r="D1" s="40"/>
      <c r="E1" s="40"/>
      <c r="F1" s="31" t="s">
        <v>7</v>
      </c>
      <c r="G1" s="32" t="s">
        <v>18</v>
      </c>
      <c r="H1" s="21" t="s">
        <v>76</v>
      </c>
      <c r="I1" s="21" t="s">
        <v>8</v>
      </c>
      <c r="J1" s="23"/>
      <c r="K1" s="23"/>
      <c r="L1" s="23"/>
    </row>
    <row r="2" spans="2:13" ht="31.5" customHeight="1" x14ac:dyDescent="0.25">
      <c r="B2" s="55" t="s">
        <v>82</v>
      </c>
      <c r="C2" s="55"/>
      <c r="D2" s="54">
        <f>FluxoDeCaixaDiário</f>
        <v>577.83999999999992</v>
      </c>
      <c r="E2" s="54"/>
      <c r="F2" s="56" t="s">
        <v>87</v>
      </c>
      <c r="G2" s="56"/>
      <c r="H2" s="56"/>
      <c r="I2" s="56"/>
      <c r="J2" s="56"/>
      <c r="K2" s="56"/>
      <c r="L2" s="56"/>
      <c r="M2" s="56"/>
    </row>
    <row r="3" spans="2:13" ht="50.1" customHeight="1" thickBot="1" x14ac:dyDescent="0.3">
      <c r="B3" s="25" t="s">
        <v>76</v>
      </c>
      <c r="C3" s="25"/>
      <c r="D3" s="25"/>
      <c r="E3" s="25"/>
      <c r="F3" s="26"/>
      <c r="G3" s="26"/>
      <c r="H3" s="26"/>
    </row>
    <row r="4" spans="2:13" ht="30" customHeight="1" x14ac:dyDescent="0.25">
      <c r="B4" s="29" t="s">
        <v>83</v>
      </c>
      <c r="C4" s="30" t="s">
        <v>84</v>
      </c>
      <c r="D4" s="30" t="s">
        <v>85</v>
      </c>
      <c r="E4" s="30" t="s">
        <v>86</v>
      </c>
      <c r="I4" s="19"/>
    </row>
    <row r="5" spans="2:13" ht="30" customHeight="1" x14ac:dyDescent="0.25">
      <c r="B5" s="28" t="s">
        <v>25</v>
      </c>
      <c r="C5" s="36">
        <f>SUMIF(Diário[Tipo],$B5,Diário[Diário])</f>
        <v>342.47</v>
      </c>
      <c r="D5" s="36">
        <f>SUMIF(Diário[Tipo],$B5,Diário[Mensal])</f>
        <v>10416.795833333334</v>
      </c>
      <c r="E5" s="36">
        <f>SUMIF(Diário[Tipo],$B5,Diário[Anual])</f>
        <v>125001.55000000002</v>
      </c>
    </row>
    <row r="6" spans="2:13" ht="30" customHeight="1" x14ac:dyDescent="0.25">
      <c r="B6" s="27" t="s">
        <v>26</v>
      </c>
      <c r="C6" s="36">
        <f>SUMIF(Diário[Tipo],$B6,Diário[Diário])</f>
        <v>136.05999999999997</v>
      </c>
      <c r="D6" s="36">
        <f>SUMIF(Diário[Tipo],$B6,Diário[Mensal])</f>
        <v>4138.4916666666668</v>
      </c>
      <c r="E6" s="36">
        <f>SUMIF(Diário[Tipo],$B6,Diário[Anual])</f>
        <v>49661.899999999994</v>
      </c>
    </row>
    <row r="7" spans="2:13" ht="30" customHeight="1" x14ac:dyDescent="0.25">
      <c r="B7" s="27" t="s">
        <v>27</v>
      </c>
      <c r="C7" s="36">
        <f>SUMIF(Diário[Tipo],$B7,Diário[Diário])</f>
        <v>36.29</v>
      </c>
      <c r="D7" s="36">
        <f>SUMIF(Diário[Tipo],$B7,Diário[Mensal])</f>
        <v>1103.8208333333334</v>
      </c>
      <c r="E7" s="36">
        <f>SUMIF(Diário[Tipo],$B7,Diário[Anual])</f>
        <v>13245.849999999999</v>
      </c>
    </row>
    <row r="8" spans="2:13" ht="30" customHeight="1" x14ac:dyDescent="0.25">
      <c r="B8" s="27" t="s">
        <v>28</v>
      </c>
      <c r="C8" s="36">
        <f>SUMIF(Diário[Tipo],$B8,Diário[Diário])</f>
        <v>63.019999999999996</v>
      </c>
      <c r="D8" s="36">
        <f>SUMIF(Diário[Tipo],$B8,Diário[Mensal])</f>
        <v>1916.8583333333333</v>
      </c>
      <c r="E8" s="36">
        <f>SUMIF(Diário[Tipo],$B8,Diário[Anual])</f>
        <v>23002.300000000003</v>
      </c>
    </row>
    <row r="9" spans="2:13" ht="50.1" customHeight="1" x14ac:dyDescent="0.25">
      <c r="B9" s="9" t="s">
        <v>24</v>
      </c>
      <c r="C9" s="13" t="s">
        <v>30</v>
      </c>
      <c r="D9" s="13" t="s">
        <v>84</v>
      </c>
      <c r="E9" s="13" t="s">
        <v>85</v>
      </c>
      <c r="F9" s="13" t="s">
        <v>88</v>
      </c>
    </row>
    <row r="10" spans="2:13" ht="30" customHeight="1" x14ac:dyDescent="0.25">
      <c r="B10" s="9" t="s">
        <v>25</v>
      </c>
      <c r="C10" s="8" t="s">
        <v>31</v>
      </c>
      <c r="D10" s="35">
        <v>246.58</v>
      </c>
      <c r="E10" s="35">
        <f>Diário[[#This Row],[Anual]]/12</f>
        <v>7500.1416666666673</v>
      </c>
      <c r="F10" s="35">
        <f>Diário[[#This Row],[Diário]]*365</f>
        <v>90001.700000000012</v>
      </c>
    </row>
    <row r="11" spans="2:13" ht="30" customHeight="1" x14ac:dyDescent="0.25">
      <c r="B11" s="9" t="s">
        <v>25</v>
      </c>
      <c r="C11" s="8" t="s">
        <v>32</v>
      </c>
      <c r="D11" s="35">
        <v>13.7</v>
      </c>
      <c r="E11" s="35">
        <f>Diário[[#This Row],[Anual]]/12</f>
        <v>416.70833333333331</v>
      </c>
      <c r="F11" s="35">
        <f>Diário[[#This Row],[Diário]]*365</f>
        <v>5000.5</v>
      </c>
    </row>
    <row r="12" spans="2:13" ht="30" customHeight="1" x14ac:dyDescent="0.25">
      <c r="B12" s="9" t="s">
        <v>25</v>
      </c>
      <c r="C12" s="8" t="s">
        <v>33</v>
      </c>
      <c r="D12" s="35">
        <v>82.19</v>
      </c>
      <c r="E12" s="35">
        <f>Diário[[#This Row],[Anual]]/12</f>
        <v>2499.9458333333332</v>
      </c>
      <c r="F12" s="35">
        <f>Diário[[#This Row],[Diário]]*365</f>
        <v>29999.35</v>
      </c>
    </row>
    <row r="13" spans="2:13" ht="30" customHeight="1" x14ac:dyDescent="0.25">
      <c r="B13" s="9" t="s">
        <v>25</v>
      </c>
      <c r="C13" s="8" t="s">
        <v>34</v>
      </c>
      <c r="D13" s="35">
        <v>0</v>
      </c>
      <c r="E13" s="35">
        <f>Diário[[#This Row],[Anual]]/12</f>
        <v>0</v>
      </c>
      <c r="F13" s="35">
        <f>Diário[[#This Row],[Diário]]*365</f>
        <v>0</v>
      </c>
    </row>
    <row r="14" spans="2:13" ht="30" customHeight="1" x14ac:dyDescent="0.25">
      <c r="B14" s="9" t="s">
        <v>25</v>
      </c>
      <c r="C14" s="8" t="s">
        <v>35</v>
      </c>
      <c r="D14" s="35">
        <v>0</v>
      </c>
      <c r="E14" s="35">
        <f>Diário[[#This Row],[Anual]]/12</f>
        <v>0</v>
      </c>
      <c r="F14" s="35">
        <f>Diário[[#This Row],[Diário]]*365</f>
        <v>0</v>
      </c>
    </row>
    <row r="15" spans="2:13" ht="30" customHeight="1" x14ac:dyDescent="0.25">
      <c r="B15" s="9" t="s">
        <v>25</v>
      </c>
      <c r="C15" s="8" t="s">
        <v>36</v>
      </c>
      <c r="D15" s="35">
        <v>0</v>
      </c>
      <c r="E15" s="35">
        <f>Diário[[#This Row],[Anual]]/12</f>
        <v>0</v>
      </c>
      <c r="F15" s="35">
        <f>Diário[[#This Row],[Diário]]*365</f>
        <v>0</v>
      </c>
    </row>
    <row r="16" spans="2:13" ht="30" customHeight="1" x14ac:dyDescent="0.25">
      <c r="B16" s="9" t="s">
        <v>26</v>
      </c>
      <c r="C16" s="8" t="s">
        <v>37</v>
      </c>
      <c r="D16" s="35">
        <v>41.1</v>
      </c>
      <c r="E16" s="35">
        <f>Diário[[#This Row],[Anual]]/12</f>
        <v>1250.125</v>
      </c>
      <c r="F16" s="35">
        <f>Diário[[#This Row],[Diário]]*365</f>
        <v>15001.5</v>
      </c>
    </row>
    <row r="17" spans="2:6" ht="30" customHeight="1" x14ac:dyDescent="0.25">
      <c r="B17" s="9" t="s">
        <v>26</v>
      </c>
      <c r="C17" s="8" t="s">
        <v>38</v>
      </c>
      <c r="D17" s="35">
        <v>6.85</v>
      </c>
      <c r="E17" s="35">
        <f>Diário[[#This Row],[Anual]]/12</f>
        <v>208.35416666666666</v>
      </c>
      <c r="F17" s="35">
        <f>Diário[[#This Row],[Diário]]*365</f>
        <v>2500.25</v>
      </c>
    </row>
    <row r="18" spans="2:6" ht="30" customHeight="1" x14ac:dyDescent="0.25">
      <c r="B18" s="9" t="s">
        <v>26</v>
      </c>
      <c r="C18" s="8" t="s">
        <v>39</v>
      </c>
      <c r="D18" s="35">
        <v>0.55000000000000004</v>
      </c>
      <c r="E18" s="35">
        <f>Diário[[#This Row],[Anual]]/12</f>
        <v>16.729166666666668</v>
      </c>
      <c r="F18" s="35">
        <f>Diário[[#This Row],[Diário]]*365</f>
        <v>200.75000000000003</v>
      </c>
    </row>
    <row r="19" spans="2:6" ht="30" customHeight="1" x14ac:dyDescent="0.25">
      <c r="B19" s="9" t="s">
        <v>26</v>
      </c>
      <c r="C19" s="8" t="s">
        <v>40</v>
      </c>
      <c r="D19" s="35">
        <v>10.96</v>
      </c>
      <c r="E19" s="35">
        <f>Diário[[#This Row],[Anual]]/12</f>
        <v>333.36666666666667</v>
      </c>
      <c r="F19" s="35">
        <f>Diário[[#This Row],[Diário]]*365</f>
        <v>4000.4</v>
      </c>
    </row>
    <row r="20" spans="2:6" ht="30" customHeight="1" x14ac:dyDescent="0.25">
      <c r="B20" s="9" t="s">
        <v>26</v>
      </c>
      <c r="C20" s="8" t="s">
        <v>41</v>
      </c>
      <c r="D20" s="35">
        <v>41.1</v>
      </c>
      <c r="E20" s="35">
        <f>Diário[[#This Row],[Anual]]/12</f>
        <v>1250.125</v>
      </c>
      <c r="F20" s="35">
        <f>Diário[[#This Row],[Diário]]*365</f>
        <v>15001.5</v>
      </c>
    </row>
    <row r="21" spans="2:6" ht="30" customHeight="1" x14ac:dyDescent="0.25">
      <c r="B21" s="9" t="s">
        <v>26</v>
      </c>
      <c r="C21" s="8" t="s">
        <v>42</v>
      </c>
      <c r="D21" s="35">
        <v>0.68</v>
      </c>
      <c r="E21" s="35">
        <f>Diário[[#This Row],[Anual]]/12</f>
        <v>20.683333333333334</v>
      </c>
      <c r="F21" s="35">
        <f>Diário[[#This Row],[Diário]]*365</f>
        <v>248.20000000000002</v>
      </c>
    </row>
    <row r="22" spans="2:6" ht="30" customHeight="1" x14ac:dyDescent="0.25">
      <c r="B22" s="9" t="s">
        <v>26</v>
      </c>
      <c r="C22" s="8" t="s">
        <v>43</v>
      </c>
      <c r="D22" s="35">
        <v>3.29</v>
      </c>
      <c r="E22" s="35">
        <f>Diário[[#This Row],[Anual]]/12</f>
        <v>100.07083333333333</v>
      </c>
      <c r="F22" s="35">
        <f>Diário[[#This Row],[Diário]]*365</f>
        <v>1200.8499999999999</v>
      </c>
    </row>
    <row r="23" spans="2:6" ht="30" customHeight="1" x14ac:dyDescent="0.25">
      <c r="B23" s="9" t="s">
        <v>26</v>
      </c>
      <c r="C23" s="8" t="s">
        <v>44</v>
      </c>
      <c r="D23" s="35">
        <v>1.64</v>
      </c>
      <c r="E23" s="35">
        <f>Diário[[#This Row],[Anual]]/12</f>
        <v>49.883333333333326</v>
      </c>
      <c r="F23" s="35">
        <f>Diário[[#This Row],[Diário]]*365</f>
        <v>598.59999999999991</v>
      </c>
    </row>
    <row r="24" spans="2:6" ht="30" customHeight="1" x14ac:dyDescent="0.25">
      <c r="B24" s="9" t="s">
        <v>26</v>
      </c>
      <c r="C24" s="8" t="s">
        <v>45</v>
      </c>
      <c r="D24" s="35">
        <v>1.64</v>
      </c>
      <c r="E24" s="35">
        <f>Diário[[#This Row],[Anual]]/12</f>
        <v>49.883333333333326</v>
      </c>
      <c r="F24" s="35">
        <f>Diário[[#This Row],[Diário]]*365</f>
        <v>598.59999999999991</v>
      </c>
    </row>
    <row r="25" spans="2:6" ht="30" customHeight="1" x14ac:dyDescent="0.25">
      <c r="B25" s="9" t="s">
        <v>26</v>
      </c>
      <c r="C25" s="8" t="s">
        <v>46</v>
      </c>
      <c r="D25" s="35">
        <v>0.82</v>
      </c>
      <c r="E25" s="35">
        <f>Diário[[#This Row],[Anual]]/12</f>
        <v>24.941666666666663</v>
      </c>
      <c r="F25" s="35">
        <f>Diário[[#This Row],[Diário]]*365</f>
        <v>299.29999999999995</v>
      </c>
    </row>
    <row r="26" spans="2:6" ht="30" customHeight="1" x14ac:dyDescent="0.25">
      <c r="B26" s="9" t="s">
        <v>26</v>
      </c>
      <c r="C26" s="8" t="s">
        <v>47</v>
      </c>
      <c r="D26" s="35">
        <v>0.41</v>
      </c>
      <c r="E26" s="35">
        <f>Diário[[#This Row],[Anual]]/12</f>
        <v>12.470833333333331</v>
      </c>
      <c r="F26" s="35">
        <f>Diário[[#This Row],[Diário]]*365</f>
        <v>149.64999999999998</v>
      </c>
    </row>
    <row r="27" spans="2:6" ht="30" customHeight="1" x14ac:dyDescent="0.25">
      <c r="B27" s="9" t="s">
        <v>26</v>
      </c>
      <c r="C27" s="8" t="s">
        <v>48</v>
      </c>
      <c r="D27" s="35">
        <v>1.64</v>
      </c>
      <c r="E27" s="35">
        <f>Diário[[#This Row],[Anual]]/12</f>
        <v>49.883333333333326</v>
      </c>
      <c r="F27" s="35">
        <f>Diário[[#This Row],[Diário]]*365</f>
        <v>598.59999999999991</v>
      </c>
    </row>
    <row r="28" spans="2:6" ht="30" customHeight="1" x14ac:dyDescent="0.25">
      <c r="B28" s="9" t="s">
        <v>26</v>
      </c>
      <c r="C28" s="8" t="s">
        <v>49</v>
      </c>
      <c r="D28" s="35">
        <v>1.64</v>
      </c>
      <c r="E28" s="35">
        <f>Diário[[#This Row],[Anual]]/12</f>
        <v>49.883333333333326</v>
      </c>
      <c r="F28" s="35">
        <f>Diário[[#This Row],[Diário]]*365</f>
        <v>598.59999999999991</v>
      </c>
    </row>
    <row r="29" spans="2:6" ht="30" customHeight="1" x14ac:dyDescent="0.25">
      <c r="B29" s="9" t="s">
        <v>26</v>
      </c>
      <c r="C29" s="8" t="s">
        <v>50</v>
      </c>
      <c r="D29" s="35">
        <v>4.1100000000000003</v>
      </c>
      <c r="E29" s="35">
        <f>Diário[[#This Row],[Anual]]/12</f>
        <v>125.0125</v>
      </c>
      <c r="F29" s="35">
        <f>Diário[[#This Row],[Diário]]*365</f>
        <v>1500.15</v>
      </c>
    </row>
    <row r="30" spans="2:6" ht="30" customHeight="1" x14ac:dyDescent="0.25">
      <c r="B30" s="9" t="s">
        <v>26</v>
      </c>
      <c r="C30" s="8" t="s">
        <v>51</v>
      </c>
      <c r="D30" s="35">
        <v>13.7</v>
      </c>
      <c r="E30" s="35">
        <f>Diário[[#This Row],[Anual]]/12</f>
        <v>416.70833333333331</v>
      </c>
      <c r="F30" s="35">
        <f>Diário[[#This Row],[Diário]]*365</f>
        <v>5000.5</v>
      </c>
    </row>
    <row r="31" spans="2:6" ht="30" customHeight="1" x14ac:dyDescent="0.25">
      <c r="B31" s="9" t="s">
        <v>26</v>
      </c>
      <c r="C31" s="8" t="s">
        <v>52</v>
      </c>
      <c r="D31" s="35">
        <v>3.29</v>
      </c>
      <c r="E31" s="35">
        <f>Diário[[#This Row],[Anual]]/12</f>
        <v>100.07083333333333</v>
      </c>
      <c r="F31" s="35">
        <f>Diário[[#This Row],[Diário]]*365</f>
        <v>1200.8499999999999</v>
      </c>
    </row>
    <row r="32" spans="2:6" ht="30" customHeight="1" x14ac:dyDescent="0.25">
      <c r="B32" s="9" t="s">
        <v>26</v>
      </c>
      <c r="C32" s="8" t="s">
        <v>98</v>
      </c>
      <c r="D32" s="35">
        <v>1.64</v>
      </c>
      <c r="E32" s="35">
        <f>Diário[[#This Row],[Anual]]/12</f>
        <v>49.883333333333326</v>
      </c>
      <c r="F32" s="35">
        <f>Diário[[#This Row],[Diário]]*365</f>
        <v>598.59999999999991</v>
      </c>
    </row>
    <row r="33" spans="2:6" ht="30" customHeight="1" x14ac:dyDescent="0.25">
      <c r="B33" s="9" t="s">
        <v>26</v>
      </c>
      <c r="C33" s="8" t="s">
        <v>54</v>
      </c>
      <c r="D33" s="35">
        <v>1</v>
      </c>
      <c r="E33" s="35">
        <f>Diário[[#This Row],[Anual]]/12</f>
        <v>30.416666666666668</v>
      </c>
      <c r="F33" s="35">
        <f>Diário[[#This Row],[Diário]]*365</f>
        <v>365</v>
      </c>
    </row>
    <row r="34" spans="2:6" ht="30" customHeight="1" x14ac:dyDescent="0.25">
      <c r="B34" s="9" t="s">
        <v>26</v>
      </c>
      <c r="C34" s="8" t="s">
        <v>34</v>
      </c>
      <c r="D34" s="35">
        <v>0</v>
      </c>
      <c r="E34" s="35">
        <f>Diário[[#This Row],[Anual]]/12</f>
        <v>0</v>
      </c>
      <c r="F34" s="35">
        <f>Diário[[#This Row],[Diário]]*365</f>
        <v>0</v>
      </c>
    </row>
    <row r="35" spans="2:6" ht="30" customHeight="1" x14ac:dyDescent="0.25">
      <c r="B35" s="9" t="s">
        <v>26</v>
      </c>
      <c r="C35" s="8" t="s">
        <v>35</v>
      </c>
      <c r="D35" s="35">
        <v>0</v>
      </c>
      <c r="E35" s="35">
        <f>Diário[[#This Row],[Anual]]/12</f>
        <v>0</v>
      </c>
      <c r="F35" s="35">
        <f>Diário[[#This Row],[Diário]]*365</f>
        <v>0</v>
      </c>
    </row>
    <row r="36" spans="2:6" ht="30" customHeight="1" x14ac:dyDescent="0.25">
      <c r="B36" s="9" t="s">
        <v>26</v>
      </c>
      <c r="C36" s="8" t="s">
        <v>36</v>
      </c>
      <c r="D36" s="35">
        <v>0</v>
      </c>
      <c r="E36" s="35">
        <f>Diário[[#This Row],[Anual]]/12</f>
        <v>0</v>
      </c>
      <c r="F36" s="35">
        <f>Diário[[#This Row],[Diário]]*365</f>
        <v>0</v>
      </c>
    </row>
    <row r="37" spans="2:6" ht="30" customHeight="1" x14ac:dyDescent="0.25">
      <c r="B37" s="9" t="s">
        <v>27</v>
      </c>
      <c r="C37" s="8" t="s">
        <v>55</v>
      </c>
      <c r="D37" s="35">
        <v>3.29</v>
      </c>
      <c r="E37" s="35">
        <f>Diário[[#This Row],[Anual]]/12</f>
        <v>100.07083333333333</v>
      </c>
      <c r="F37" s="35">
        <f>Diário[[#This Row],[Diário]]*365</f>
        <v>1200.8499999999999</v>
      </c>
    </row>
    <row r="38" spans="2:6" ht="30" customHeight="1" x14ac:dyDescent="0.25">
      <c r="B38" s="9" t="s">
        <v>27</v>
      </c>
      <c r="C38" s="8" t="s">
        <v>56</v>
      </c>
      <c r="D38" s="35">
        <v>1.64</v>
      </c>
      <c r="E38" s="35">
        <f>Diário[[#This Row],[Anual]]/12</f>
        <v>49.883333333333326</v>
      </c>
      <c r="F38" s="35">
        <f>Diário[[#This Row],[Diário]]*365</f>
        <v>598.59999999999991</v>
      </c>
    </row>
    <row r="39" spans="2:6" ht="30" customHeight="1" x14ac:dyDescent="0.25">
      <c r="B39" s="9" t="s">
        <v>27</v>
      </c>
      <c r="C39" s="8" t="s">
        <v>57</v>
      </c>
      <c r="D39" s="35">
        <v>6.16</v>
      </c>
      <c r="E39" s="35">
        <f>Diário[[#This Row],[Anual]]/12</f>
        <v>187.36666666666667</v>
      </c>
      <c r="F39" s="35">
        <f>Diário[[#This Row],[Diário]]*365</f>
        <v>2248.4</v>
      </c>
    </row>
    <row r="40" spans="2:6" ht="30" customHeight="1" x14ac:dyDescent="0.25">
      <c r="B40" s="9" t="s">
        <v>27</v>
      </c>
      <c r="C40" s="8" t="s">
        <v>58</v>
      </c>
      <c r="D40" s="35">
        <v>3.29</v>
      </c>
      <c r="E40" s="35">
        <f>Diário[[#This Row],[Anual]]/12</f>
        <v>100.07083333333333</v>
      </c>
      <c r="F40" s="35">
        <f>Diário[[#This Row],[Diário]]*365</f>
        <v>1200.8499999999999</v>
      </c>
    </row>
    <row r="41" spans="2:6" ht="30" customHeight="1" x14ac:dyDescent="0.25">
      <c r="B41" s="9" t="s">
        <v>27</v>
      </c>
      <c r="C41" s="8" t="s">
        <v>59</v>
      </c>
      <c r="D41" s="35">
        <v>0.82</v>
      </c>
      <c r="E41" s="35">
        <f>Diário[[#This Row],[Anual]]/12</f>
        <v>24.941666666666663</v>
      </c>
      <c r="F41" s="35">
        <f>Diário[[#This Row],[Diário]]*365</f>
        <v>299.29999999999995</v>
      </c>
    </row>
    <row r="42" spans="2:6" ht="30" customHeight="1" x14ac:dyDescent="0.25">
      <c r="B42" s="9" t="s">
        <v>27</v>
      </c>
      <c r="C42" s="8" t="s">
        <v>60</v>
      </c>
      <c r="D42" s="35">
        <v>5.48</v>
      </c>
      <c r="E42" s="35">
        <f>Diário[[#This Row],[Anual]]/12</f>
        <v>166.68333333333334</v>
      </c>
      <c r="F42" s="35">
        <f>Diário[[#This Row],[Diário]]*365</f>
        <v>2000.2</v>
      </c>
    </row>
    <row r="43" spans="2:6" ht="30" customHeight="1" x14ac:dyDescent="0.25">
      <c r="B43" s="9" t="s">
        <v>27</v>
      </c>
      <c r="C43" s="8" t="s">
        <v>61</v>
      </c>
      <c r="D43" s="35">
        <v>1.64</v>
      </c>
      <c r="E43" s="35">
        <f>Diário[[#This Row],[Anual]]/12</f>
        <v>49.883333333333326</v>
      </c>
      <c r="F43" s="35">
        <f>Diário[[#This Row],[Diário]]*365</f>
        <v>598.59999999999991</v>
      </c>
    </row>
    <row r="44" spans="2:6" ht="30" customHeight="1" x14ac:dyDescent="0.25">
      <c r="B44" s="9" t="s">
        <v>27</v>
      </c>
      <c r="C44" s="8" t="s">
        <v>62</v>
      </c>
      <c r="D44" s="35">
        <v>0.82</v>
      </c>
      <c r="E44" s="35">
        <f>Diário[[#This Row],[Anual]]/12</f>
        <v>24.941666666666663</v>
      </c>
      <c r="F44" s="35">
        <f>Diário[[#This Row],[Diário]]*365</f>
        <v>299.29999999999995</v>
      </c>
    </row>
    <row r="45" spans="2:6" ht="30" customHeight="1" x14ac:dyDescent="0.25">
      <c r="B45" s="9" t="s">
        <v>27</v>
      </c>
      <c r="C45" s="8" t="s">
        <v>63</v>
      </c>
      <c r="D45" s="35">
        <v>13.15</v>
      </c>
      <c r="E45" s="35">
        <f>Diário[[#This Row],[Anual]]/12</f>
        <v>399.97916666666669</v>
      </c>
      <c r="F45" s="35">
        <f>Diário[[#This Row],[Diário]]*365</f>
        <v>4799.75</v>
      </c>
    </row>
    <row r="46" spans="2:6" ht="30" customHeight="1" x14ac:dyDescent="0.25">
      <c r="B46" s="9" t="s">
        <v>27</v>
      </c>
      <c r="C46" s="8" t="s">
        <v>33</v>
      </c>
      <c r="D46" s="35">
        <v>0</v>
      </c>
      <c r="E46" s="35">
        <f>Diário[[#This Row],[Anual]]/12</f>
        <v>0</v>
      </c>
      <c r="F46" s="35">
        <f>Diário[[#This Row],[Diário]]*365</f>
        <v>0</v>
      </c>
    </row>
    <row r="47" spans="2:6" ht="30" customHeight="1" x14ac:dyDescent="0.25">
      <c r="B47" s="9" t="s">
        <v>27</v>
      </c>
      <c r="C47" s="8" t="s">
        <v>34</v>
      </c>
      <c r="D47" s="35">
        <v>0</v>
      </c>
      <c r="E47" s="35">
        <f>Diário[[#This Row],[Anual]]/12</f>
        <v>0</v>
      </c>
      <c r="F47" s="35">
        <f>Diário[[#This Row],[Diário]]*365</f>
        <v>0</v>
      </c>
    </row>
    <row r="48" spans="2:6" ht="30" customHeight="1" x14ac:dyDescent="0.25">
      <c r="B48" s="9" t="s">
        <v>28</v>
      </c>
      <c r="C48" s="8" t="s">
        <v>64</v>
      </c>
      <c r="D48" s="35">
        <v>13.7</v>
      </c>
      <c r="E48" s="35">
        <f>Diário[[#This Row],[Anual]]/12</f>
        <v>416.70833333333331</v>
      </c>
      <c r="F48" s="35">
        <f>Diário[[#This Row],[Diário]]*365</f>
        <v>5000.5</v>
      </c>
    </row>
    <row r="49" spans="2:6" ht="30" customHeight="1" x14ac:dyDescent="0.25">
      <c r="B49" s="9" t="s">
        <v>28</v>
      </c>
      <c r="C49" s="8" t="s">
        <v>65</v>
      </c>
      <c r="D49" s="35">
        <v>32.880000000000003</v>
      </c>
      <c r="E49" s="35">
        <f>Diário[[#This Row],[Anual]]/12</f>
        <v>1000.1</v>
      </c>
      <c r="F49" s="35">
        <f>Diário[[#This Row],[Diário]]*365</f>
        <v>12001.2</v>
      </c>
    </row>
    <row r="50" spans="2:6" ht="30" customHeight="1" x14ac:dyDescent="0.25">
      <c r="B50" s="9" t="s">
        <v>28</v>
      </c>
      <c r="C50" s="8" t="s">
        <v>66</v>
      </c>
      <c r="D50" s="35">
        <v>16.440000000000001</v>
      </c>
      <c r="E50" s="35">
        <f>Diário[[#This Row],[Anual]]/12</f>
        <v>500.05</v>
      </c>
      <c r="F50" s="35">
        <f>Diário[[#This Row],[Diário]]*365</f>
        <v>6000.6</v>
      </c>
    </row>
    <row r="51" spans="2:6" ht="30" customHeight="1" x14ac:dyDescent="0.25">
      <c r="B51" s="9" t="s">
        <v>28</v>
      </c>
      <c r="C51" s="8" t="s">
        <v>33</v>
      </c>
      <c r="D51" s="35">
        <v>0</v>
      </c>
      <c r="E51" s="35">
        <f>Diário[[#This Row],[Anual]]/12</f>
        <v>0</v>
      </c>
      <c r="F51" s="35">
        <f>Diário[[#This Row],[Diário]]*365</f>
        <v>0</v>
      </c>
    </row>
    <row r="52" spans="2:6" ht="30" customHeight="1" x14ac:dyDescent="0.25">
      <c r="B52" s="9" t="s">
        <v>28</v>
      </c>
      <c r="C52" s="8" t="s">
        <v>34</v>
      </c>
      <c r="D52" s="35">
        <v>0</v>
      </c>
      <c r="E52" s="35">
        <f>Diário[[#This Row],[Anual]]/12</f>
        <v>0</v>
      </c>
      <c r="F52" s="35">
        <f>Diário[[#This Row],[Diário]]*365</f>
        <v>0</v>
      </c>
    </row>
    <row r="53" spans="2:6" ht="30" customHeight="1" x14ac:dyDescent="0.25">
      <c r="B53" s="10" t="s">
        <v>29</v>
      </c>
      <c r="C53" s="33"/>
      <c r="D53" s="35">
        <f>SUMIF(Diário[Tipo],"Receita",Diário[Diário])-SUMIF(Diário[Tipo],"&lt;&gt;Receita",Diário[Diário])</f>
        <v>107.10000000000014</v>
      </c>
      <c r="E53" s="35">
        <f>SUMIF(Diário[Tipo],"Receita",Diário[Mensal])-SUMIF(Diário[Tipo],"&lt;&gt;Receita",Diário[Mensal])</f>
        <v>3257.625</v>
      </c>
      <c r="F53" s="35">
        <f>SUMIF(Diário[Tipo],"Receita",Diário[Anual])-SUMIF(Diário[Tipo],"&lt;&gt;Receita",Diário[Anual])</f>
        <v>39091.500000000015</v>
      </c>
    </row>
  </sheetData>
  <mergeCells count="4">
    <mergeCell ref="B1:E1"/>
    <mergeCell ref="D2:E2"/>
    <mergeCell ref="B2:C2"/>
    <mergeCell ref="F2:M2"/>
  </mergeCells>
  <conditionalFormatting sqref="D10:F53">
    <cfRule type="expression" dxfId="43" priority="1">
      <formula>(MOD(ROW(),2)=0)*($B10&lt;&gt;"Receita")</formula>
    </cfRule>
    <cfRule type="expression" dxfId="42" priority="8">
      <formula>(MOD(ROW(),2)=0)*($B10="Receita")</formula>
    </cfRule>
  </conditionalFormatting>
  <conditionalFormatting sqref="F10:F53">
    <cfRule type="expression" dxfId="41" priority="2">
      <formula>(MOD(ROW(),2)&lt;&gt;0)*($B10&lt;&gt;"Receita")</formula>
    </cfRule>
    <cfRule type="expression" dxfId="40" priority="5">
      <formula>(MOD(ROW(),2)&lt;&gt;0)*($B10="Receita")</formula>
    </cfRule>
  </conditionalFormatting>
  <conditionalFormatting sqref="E10:E53">
    <cfRule type="expression" dxfId="39" priority="3">
      <formula>(MOD(ROW(),2)&lt;&gt;0)*($B10&lt;&gt;"Receita")</formula>
    </cfRule>
    <cfRule type="expression" dxfId="38" priority="6">
      <formula>(MOD(ROW(),2)&lt;&gt;0)*($B10="Receita")</formula>
    </cfRule>
  </conditionalFormatting>
  <conditionalFormatting sqref="D10:D53">
    <cfRule type="expression" dxfId="37" priority="4">
      <formula>(MOD(ROW(),2)&lt;&gt;0)*($B10&lt;&gt;"Receita")</formula>
    </cfRule>
    <cfRule type="expression" dxfId="36" priority="7">
      <formula>(MOD(ROW(),2)&lt;&gt;0)*($B10="Receita")</formula>
    </cfRule>
  </conditionalFormatting>
  <conditionalFormatting sqref="B10:C53">
    <cfRule type="expression" dxfId="35" priority="9">
      <formula>(MOD(ROW(),2)&lt;&gt;0)*($B10="Receita")</formula>
    </cfRule>
    <cfRule type="expression" dxfId="34" priority="10">
      <formula>(MOD(ROW(),2)=0)*($B10="Receita")</formula>
    </cfRule>
  </conditionalFormatting>
  <dataValidations count="18">
    <dataValidation allowBlank="1" showInputMessage="1" showErrorMessage="1" prompt="Link de navegação para a planilha Fluxo de caixa mensal" sqref="G1" xr:uid="{00000000-0002-0000-0300-000000000000}"/>
    <dataValidation allowBlank="1" showInputMessage="1" showErrorMessage="1" prompt="Link de navegação para a planilha Guia" sqref="F1" xr:uid="{00000000-0002-0000-0300-000001000000}"/>
    <dataValidation allowBlank="1" showInputMessage="1" showErrorMessage="1" prompt="O Resumo diário é atualizado automaticamente nas células abaixo" sqref="B3" xr:uid="{00000000-0002-0000-0300-000002000000}"/>
    <dataValidation allowBlank="1" showInputMessage="1" showErrorMessage="1" prompt="Crie um Resumo diário nesta planilha. Insira detalhes na tabela Diário a partir da célula B9. Os totais serão calculados automaticamente nas células C5 a E8. A dica está na célula G2" sqref="A1" xr:uid="{00000000-0002-0000-0300-000003000000}"/>
    <dataValidation allowBlank="1" showInputMessage="1" showErrorMessage="1" prompt="O Fluxo de caixa anual é calculado automaticamente na coluna sob este título" sqref="F9" xr:uid="{00000000-0002-0000-0300-000004000000}"/>
    <dataValidation allowBlank="1" showInputMessage="1" showErrorMessage="1" prompt="O Fluxo de caixa mensal é calculado automaticamente na coluna sob este título" sqref="E9" xr:uid="{00000000-0002-0000-0300-000005000000}"/>
    <dataValidation allowBlank="1" showInputMessage="1" showErrorMessage="1" prompt="Insira o valor do Fluxo de caixa diário na coluna sob este cabeçalho" sqref="D9" xr:uid="{00000000-0002-0000-0300-000006000000}"/>
    <dataValidation allowBlank="1" showInputMessage="1" showErrorMessage="1" prompt="Insira a Descrição na coluna sob este cabeçalho" sqref="C9" xr:uid="{00000000-0002-0000-0300-000007000000}"/>
    <dataValidation allowBlank="1" showInputMessage="1" showErrorMessage="1" prompt="Selecione o Tipo na coluna sob este cabeçalho. Pressione Alt+Seta para baixo para exibir as opções e, depois, pressione Seta para baixo e Enter para fazer a seleção. Use os filtros de títulos para encontrar entradas específicas." sqref="B9" xr:uid="{00000000-0002-0000-0300-000008000000}"/>
    <dataValidation type="list" errorStyle="warning" allowBlank="1" showInputMessage="1" showErrorMessage="1" error="Selecione o Tipo na lista. Selecione Cancelar, pressione Alt+Seta para baixo para ver as opções e, depois, Seta para baixo e Enter para fazer a seleção" sqref="B10:B52" xr:uid="{00000000-0002-0000-0300-000009000000}">
      <formula1>"Receita,Despesas,Discricionário,Economias"</formula1>
    </dataValidation>
    <dataValidation allowBlank="1" showInputMessage="1" showErrorMessage="1" prompt="O título desta planilha está nesta célula e os links de navegação para outras planilhas estão à direita, nas células F1, G1 e I1. O Dinheiro total disponível é calculado automaticamente na célula D2" sqref="B1:E1" xr:uid="{00000000-0002-0000-0300-00000A000000}"/>
    <dataValidation allowBlank="1" showInputMessage="1" showErrorMessage="1" prompt="O Dinheiro total disponível é calculado automaticamente na célula à direita. O rótulo Resumo diário está na célula abaixo" sqref="B2:C2" xr:uid="{00000000-0002-0000-0300-00000B000000}"/>
    <dataValidation allowBlank="1" showInputMessage="1" showErrorMessage="1" prompt="O Dinheiro total disponível é calculado automaticamente nesta célula. A dica está na célula à direita e o rótulo Resumo diário está na célula B3" sqref="D2:E2" xr:uid="{00000000-0002-0000-0300-00000C000000}"/>
    <dataValidation allowBlank="1" showInputMessage="1" showErrorMessage="1" prompt="Itens cujos totais estão sendo calculados estão na coluna sob este cabeçalho, das células B5 a B8" sqref="B4" xr:uid="{00000000-0002-0000-0300-00000D000000}"/>
    <dataValidation allowBlank="1" showInputMessage="1" showErrorMessage="1" prompt="Os valores diários são calculados automaticamente na coluna sob este cabeçalho, nas células C5 a C8" sqref="C4" xr:uid="{00000000-0002-0000-0300-00000E000000}"/>
    <dataValidation allowBlank="1" showInputMessage="1" showErrorMessage="1" prompt="Os valores mensais são calculados automaticamente na coluna sob este cabeçalho, nas células D5 a D8" sqref="D4" xr:uid="{00000000-0002-0000-0300-00000F000000}"/>
    <dataValidation allowBlank="1" showInputMessage="1" showErrorMessage="1" prompt="Os valores anuais são calculados automaticamente na coluna sob este cabeçalho, nas células E5 a E8" sqref="E4" xr:uid="{00000000-0002-0000-0300-000010000000}"/>
    <dataValidation allowBlank="1" showInputMessage="1" showErrorMessage="1" prompt="Link de navegação para a planilha Receita" sqref="I1" xr:uid="{00000000-0002-0000-0300-000011000000}"/>
  </dataValidations>
  <hyperlinks>
    <hyperlink ref="F1" location="Guia!A1" tooltip="Selecione para navegar para a planilha Guia" display="Navigation button for Guide worksheet is in this cell." xr:uid="{00000000-0004-0000-0300-000000000000}"/>
    <hyperlink ref="G1" location="'Fluxo de caixa mensal'!A1" tooltip="Selecione para navegar para a planilha Fluxo de caixa mensal" display="Navigation button for Monthly Cash Flow worksheet is in this cell. " xr:uid="{00000000-0004-0000-0300-000001000000}"/>
    <hyperlink ref="I1" location="Receita!A1" tooltip="Selecione para navegar para a planilha Receita" display="INCOME" xr:uid="{00000000-0004-0000-0300-000002000000}"/>
    <hyperlink ref="H1" location="'Resumo diário'!A1" tooltip="Selecione para navegar para a célula A1 nesta planilha" display="DAILY SUMMARY" xr:uid="{F4C1E942-5462-4544-BDE1-CB917D4DDF69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autoPageBreaks="0" fitToPage="1"/>
  </sheetPr>
  <dimension ref="B1:K10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39.42578125" customWidth="1"/>
    <col min="3" max="3" width="16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76</v>
      </c>
      <c r="H1" s="22" t="s">
        <v>8</v>
      </c>
      <c r="I1" s="22" t="s">
        <v>92</v>
      </c>
    </row>
    <row r="2" spans="2:11" ht="31.5" customHeight="1" x14ac:dyDescent="0.25">
      <c r="B2" s="58" t="s">
        <v>9</v>
      </c>
      <c r="C2" s="58"/>
      <c r="D2" s="59">
        <f>FluxoDeCaixaAnualAtéOMomento</f>
        <v>39750</v>
      </c>
      <c r="E2" s="59"/>
      <c r="F2" s="57" t="s">
        <v>91</v>
      </c>
      <c r="G2" s="57"/>
      <c r="H2" s="57"/>
      <c r="I2" s="57"/>
      <c r="J2" s="57"/>
      <c r="K2" s="57"/>
    </row>
    <row r="3" spans="2:11" ht="50.1" customHeight="1" x14ac:dyDescent="0.25">
      <c r="B3" s="4" t="s">
        <v>25</v>
      </c>
      <c r="C3" s="3" t="s">
        <v>89</v>
      </c>
      <c r="D3" s="3" t="s">
        <v>90</v>
      </c>
      <c r="F3" s="57"/>
      <c r="G3" s="57"/>
      <c r="H3" s="57"/>
      <c r="I3" s="57"/>
      <c r="J3" s="57"/>
      <c r="K3" s="57"/>
    </row>
    <row r="4" spans="2:11" ht="30" customHeight="1" x14ac:dyDescent="0.25">
      <c r="B4" s="5" t="s">
        <v>31</v>
      </c>
      <c r="C4" s="37">
        <v>90000</v>
      </c>
      <c r="D4" s="37">
        <f>Receita[[#This Row],[Anual  ]]/12</f>
        <v>7500</v>
      </c>
    </row>
    <row r="5" spans="2:11" ht="30" customHeight="1" x14ac:dyDescent="0.25">
      <c r="B5" s="5" t="s">
        <v>32</v>
      </c>
      <c r="C5" s="37">
        <v>5000</v>
      </c>
      <c r="D5" s="37">
        <f>Receita[[#This Row],[Anual  ]]/12</f>
        <v>416.66666666666669</v>
      </c>
    </row>
    <row r="6" spans="2:11" ht="30" customHeight="1" x14ac:dyDescent="0.25">
      <c r="B6" s="5" t="s">
        <v>33</v>
      </c>
      <c r="C6" s="37">
        <v>30000</v>
      </c>
      <c r="D6" s="37">
        <f>Receita[[#This Row],[Anual  ]]/12</f>
        <v>2500</v>
      </c>
    </row>
    <row r="7" spans="2:11" ht="30" customHeight="1" x14ac:dyDescent="0.25">
      <c r="B7" s="5" t="s">
        <v>34</v>
      </c>
      <c r="C7" s="37"/>
      <c r="D7" s="37">
        <f>Receita[[#This Row],[Anual  ]]/12</f>
        <v>0</v>
      </c>
    </row>
    <row r="8" spans="2:11" ht="30" customHeight="1" x14ac:dyDescent="0.25">
      <c r="B8" s="5" t="s">
        <v>35</v>
      </c>
      <c r="C8" s="37"/>
      <c r="D8" s="37">
        <f>Receita[[#This Row],[Anual  ]]/12</f>
        <v>0</v>
      </c>
    </row>
    <row r="9" spans="2:11" ht="30" customHeight="1" x14ac:dyDescent="0.25">
      <c r="B9" s="5" t="s">
        <v>36</v>
      </c>
      <c r="C9" s="37"/>
      <c r="D9" s="37">
        <f>Receita[[#This Row],[Anual  ]]/12</f>
        <v>0</v>
      </c>
    </row>
    <row r="10" spans="2:11" ht="30" customHeight="1" x14ac:dyDescent="0.25">
      <c r="B10" s="5" t="s">
        <v>29</v>
      </c>
      <c r="C10" s="37">
        <f>SUBTOTAL(109,Receita[[Anual  ]])</f>
        <v>125000</v>
      </c>
      <c r="D10" s="37">
        <f>SUBTOTAL(109,Receita[[Mensal ]])</f>
        <v>10416.666666666668</v>
      </c>
    </row>
  </sheetData>
  <mergeCells count="4">
    <mergeCell ref="F2:K3"/>
    <mergeCell ref="B1:E1"/>
    <mergeCell ref="B2:C2"/>
    <mergeCell ref="D2:E2"/>
  </mergeCells>
  <dataValidations xWindow="999" yWindow="322" count="10">
    <dataValidation allowBlank="1" showInputMessage="1" showErrorMessage="1" prompt="A Receita mensal é calculada automaticamente na coluna sob este título" sqref="D3" xr:uid="{00000000-0002-0000-0400-000000000000}"/>
    <dataValidation allowBlank="1" showInputMessage="1" showErrorMessage="1" prompt="Insira a Receita anual na coluna sob este cabeçalho" sqref="C3" xr:uid="{00000000-0002-0000-0400-000001000000}"/>
    <dataValidation allowBlank="1" showInputMessage="1" showErrorMessage="1" prompt="Insira os itens de Receita na coluna sob este cabeçalho" sqref="B3" xr:uid="{00000000-0002-0000-0400-000002000000}"/>
    <dataValidation allowBlank="1" showInputMessage="1" showErrorMessage="1" prompt="Link de navegação para a planilha Despesas" sqref="I1" xr:uid="{00000000-0002-0000-0400-000003000000}"/>
    <dataValidation allowBlank="1" showInputMessage="1" showErrorMessage="1" prompt="Link de navegação para a planilha Guia" sqref="F1" xr:uid="{00000000-0002-0000-0400-000004000000}"/>
    <dataValidation allowBlank="1" showInputMessage="1" showErrorMessage="1" prompt="O título desta planilha está nesta célula e o rótulo Fluxo de caixa total até o momento na célula abaixo. Selecione as células à direita para navegar para as planilhas Guia, Resumo diário e Despesas" sqref="B1:E1" xr:uid="{00000000-0002-0000-0400-000005000000}"/>
    <dataValidation allowBlank="1" showInputMessage="1" showErrorMessage="1" prompt="Insira os detalhes na tabela Receita nesta planilha. A dica está na célula F2. O Fluxo de caixa total até o momento é calculado automaticamente na célula D2" sqref="A1" xr:uid="{00000000-0002-0000-0400-000006000000}"/>
    <dataValidation allowBlank="1" showInputMessage="1" showErrorMessage="1" prompt="O Fluxo de caixa total até o momento é calculado automaticamente na célula à direita. Insira detalhes na tabela abaixo" sqref="B2:C2" xr:uid="{00000000-0002-0000-0400-000007000000}"/>
    <dataValidation allowBlank="1" showInputMessage="1" showErrorMessage="1" prompt="O Fluxo de caixa total até o momento é calculado automaticamente nesta célula. A dica fica na célula à direita" sqref="D2:E2" xr:uid="{00000000-0002-0000-0400-000008000000}"/>
    <dataValidation allowBlank="1" showInputMessage="1" showErrorMessage="1" prompt="Link de navegação para a planilha Resumo diário" sqref="G1" xr:uid="{00000000-0002-0000-0400-000009000000}"/>
  </dataValidations>
  <hyperlinks>
    <hyperlink ref="I1" location="Despesas!A1" tooltip="Selecione para navegar para a planilha Despesas" display="EXPENSES" xr:uid="{00000000-0004-0000-0400-000000000000}"/>
    <hyperlink ref="F1" location="Guia!A1" tooltip="Selecione para navegar para a planilha Guia" display="Navigation button for Guide worksheet is in this cell." xr:uid="{00000000-0004-0000-0400-000001000000}"/>
    <hyperlink ref="G1" location="'Resumo diário'!A1" tooltip="Selecione para navegar para a planilha Resumo diário" display="DAILY SUMMARY" xr:uid="{00000000-0004-0000-0400-000002000000}"/>
    <hyperlink ref="H1" location="Receita!A1" tooltip="Selecione para navegar para a célula A1 nesta planilha" display="INCOME" xr:uid="{ABD2D8B1-074B-41B3-B747-9B321E3D4D4D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9" emptyCellReference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autoPageBreaks="0" fitToPage="1"/>
  </sheetPr>
  <dimension ref="B1:K22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39.42578125" customWidth="1"/>
    <col min="3" max="3" width="16.5703125" customWidth="1"/>
    <col min="6" max="6" width="16.5703125" style="18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1" t="s">
        <v>8</v>
      </c>
      <c r="H1" s="22" t="s">
        <v>92</v>
      </c>
      <c r="I1" s="22" t="s">
        <v>94</v>
      </c>
    </row>
    <row r="2" spans="2:11" ht="31.5" customHeight="1" x14ac:dyDescent="0.25">
      <c r="B2" s="58" t="s">
        <v>9</v>
      </c>
      <c r="C2" s="58"/>
      <c r="D2" s="59">
        <f>FluxoDeCaixaAnualAtéOMomento</f>
        <v>39750</v>
      </c>
      <c r="E2" s="59"/>
      <c r="F2" s="46" t="s">
        <v>91</v>
      </c>
      <c r="G2" s="46"/>
      <c r="H2" s="46"/>
      <c r="I2" s="46"/>
      <c r="J2" s="46"/>
      <c r="K2" s="46"/>
    </row>
    <row r="3" spans="2:11" ht="50.1" customHeight="1" x14ac:dyDescent="0.25">
      <c r="B3" s="4" t="s">
        <v>26</v>
      </c>
      <c r="C3" s="3" t="s">
        <v>89</v>
      </c>
      <c r="D3" s="3" t="s">
        <v>90</v>
      </c>
      <c r="F3" s="46"/>
      <c r="G3" s="46"/>
      <c r="H3" s="46"/>
      <c r="I3" s="46"/>
      <c r="J3" s="46"/>
      <c r="K3" s="46"/>
    </row>
    <row r="4" spans="2:11" ht="30" customHeight="1" x14ac:dyDescent="0.25">
      <c r="B4" s="5" t="s">
        <v>37</v>
      </c>
      <c r="C4" s="37">
        <v>15000</v>
      </c>
      <c r="D4" s="37">
        <f>Despesas[[#This Row],[Anual  ]]/12</f>
        <v>1250</v>
      </c>
    </row>
    <row r="5" spans="2:11" ht="30" customHeight="1" x14ac:dyDescent="0.25">
      <c r="B5" s="5" t="s">
        <v>38</v>
      </c>
      <c r="C5" s="37">
        <v>2500</v>
      </c>
      <c r="D5" s="37">
        <f>Despesas[[#This Row],[Anual  ]]/12</f>
        <v>208.33333333333334</v>
      </c>
    </row>
    <row r="6" spans="2:11" ht="30" customHeight="1" x14ac:dyDescent="0.25">
      <c r="B6" s="5" t="s">
        <v>39</v>
      </c>
      <c r="C6" s="37">
        <v>200</v>
      </c>
      <c r="D6" s="37">
        <f>Despesas[[#This Row],[Anual  ]]/12</f>
        <v>16.666666666666668</v>
      </c>
    </row>
    <row r="7" spans="2:11" ht="30" customHeight="1" x14ac:dyDescent="0.25">
      <c r="B7" s="5" t="s">
        <v>40</v>
      </c>
      <c r="C7" s="37">
        <v>4000</v>
      </c>
      <c r="D7" s="37">
        <f>Despesas[[#This Row],[Anual  ]]/12</f>
        <v>333.33333333333331</v>
      </c>
    </row>
    <row r="8" spans="2:11" ht="30" customHeight="1" x14ac:dyDescent="0.25">
      <c r="B8" s="5" t="s">
        <v>41</v>
      </c>
      <c r="C8" s="37">
        <v>15000</v>
      </c>
      <c r="D8" s="37">
        <f>Despesas[[#This Row],[Anual  ]]/12</f>
        <v>1250</v>
      </c>
    </row>
    <row r="9" spans="2:11" ht="30" customHeight="1" x14ac:dyDescent="0.25">
      <c r="B9" s="5" t="s">
        <v>42</v>
      </c>
      <c r="C9" s="37">
        <v>250</v>
      </c>
      <c r="D9" s="37">
        <f>Despesas[[#This Row],[Anual  ]]/12</f>
        <v>20.833333333333332</v>
      </c>
    </row>
    <row r="10" spans="2:11" ht="30" customHeight="1" x14ac:dyDescent="0.25">
      <c r="B10" s="5" t="s">
        <v>43</v>
      </c>
      <c r="C10" s="37">
        <v>1200</v>
      </c>
      <c r="D10" s="37">
        <f>Despesas[[#This Row],[Anual  ]]/12</f>
        <v>100</v>
      </c>
    </row>
    <row r="11" spans="2:11" ht="30" customHeight="1" x14ac:dyDescent="0.25">
      <c r="B11" s="5" t="s">
        <v>44</v>
      </c>
      <c r="C11" s="37">
        <v>600</v>
      </c>
      <c r="D11" s="37">
        <f>Despesas[[#This Row],[Anual  ]]/12</f>
        <v>50</v>
      </c>
    </row>
    <row r="12" spans="2:11" ht="30" customHeight="1" x14ac:dyDescent="0.25">
      <c r="B12" s="5" t="s">
        <v>93</v>
      </c>
      <c r="C12" s="37">
        <v>600</v>
      </c>
      <c r="D12" s="37">
        <f>Despesas[[#This Row],[Anual  ]]/12</f>
        <v>50</v>
      </c>
    </row>
    <row r="13" spans="2:11" ht="30" customHeight="1" x14ac:dyDescent="0.25">
      <c r="B13" s="5" t="s">
        <v>47</v>
      </c>
      <c r="C13" s="37">
        <v>150</v>
      </c>
      <c r="D13" s="37">
        <f>Despesas[[#This Row],[Anual  ]]/12</f>
        <v>12.5</v>
      </c>
    </row>
    <row r="14" spans="2:11" ht="30" customHeight="1" x14ac:dyDescent="0.25">
      <c r="B14" s="5" t="s">
        <v>48</v>
      </c>
      <c r="C14" s="37">
        <v>600</v>
      </c>
      <c r="D14" s="37">
        <f>Despesas[[#This Row],[Anual  ]]/12</f>
        <v>50</v>
      </c>
    </row>
    <row r="15" spans="2:11" ht="30" customHeight="1" x14ac:dyDescent="0.25">
      <c r="B15" s="5" t="s">
        <v>49</v>
      </c>
      <c r="C15" s="37">
        <v>600</v>
      </c>
      <c r="D15" s="37">
        <f>Despesas[[#This Row],[Anual  ]]/12</f>
        <v>50</v>
      </c>
    </row>
    <row r="16" spans="2:11" ht="30" customHeight="1" x14ac:dyDescent="0.25">
      <c r="B16" s="5" t="s">
        <v>50</v>
      </c>
      <c r="C16" s="37">
        <v>1500</v>
      </c>
      <c r="D16" s="37">
        <f>Despesas[[#This Row],[Anual  ]]/12</f>
        <v>125</v>
      </c>
    </row>
    <row r="17" spans="2:4" ht="30" customHeight="1" x14ac:dyDescent="0.25">
      <c r="B17" s="5" t="s">
        <v>51</v>
      </c>
      <c r="C17" s="37">
        <v>5000</v>
      </c>
      <c r="D17" s="37">
        <f>Despesas[[#This Row],[Anual  ]]/12</f>
        <v>416.66666666666669</v>
      </c>
    </row>
    <row r="18" spans="2:4" ht="30" customHeight="1" x14ac:dyDescent="0.25">
      <c r="B18" s="5" t="s">
        <v>52</v>
      </c>
      <c r="C18" s="37">
        <v>1200</v>
      </c>
      <c r="D18" s="37">
        <f>Despesas[[#This Row],[Anual  ]]/12</f>
        <v>100</v>
      </c>
    </row>
    <row r="19" spans="2:4" ht="30" customHeight="1" x14ac:dyDescent="0.25">
      <c r="B19" s="5" t="s">
        <v>53</v>
      </c>
      <c r="C19" s="37">
        <v>600</v>
      </c>
      <c r="D19" s="37">
        <f>Despesas[[#This Row],[Anual  ]]/12</f>
        <v>50</v>
      </c>
    </row>
    <row r="20" spans="2:4" ht="30" customHeight="1" x14ac:dyDescent="0.25">
      <c r="B20" s="5" t="s">
        <v>33</v>
      </c>
      <c r="C20" s="37"/>
      <c r="D20" s="37">
        <f>Despesas[[#This Row],[Anual  ]]/12</f>
        <v>0</v>
      </c>
    </row>
    <row r="21" spans="2:4" ht="30" customHeight="1" x14ac:dyDescent="0.25">
      <c r="B21" s="5" t="s">
        <v>34</v>
      </c>
      <c r="C21" s="37"/>
      <c r="D21" s="37">
        <f>Despesas[[#This Row],[Anual  ]]/12</f>
        <v>0</v>
      </c>
    </row>
    <row r="22" spans="2:4" ht="30" customHeight="1" x14ac:dyDescent="0.25">
      <c r="B22" s="5" t="s">
        <v>29</v>
      </c>
      <c r="C22" s="37">
        <f>SUBTOTAL(109,Despesas[[Anual  ]])</f>
        <v>49000</v>
      </c>
      <c r="D22" s="37">
        <f>SUBTOTAL(109,Despesas[[Mensal ]])</f>
        <v>4083.333333333333</v>
      </c>
    </row>
  </sheetData>
  <mergeCells count="4">
    <mergeCell ref="B1:E1"/>
    <mergeCell ref="B2:C2"/>
    <mergeCell ref="D2:E2"/>
    <mergeCell ref="F2:K3"/>
  </mergeCells>
  <dataValidations count="10">
    <dataValidation allowBlank="1" showInputMessage="1" showErrorMessage="1" prompt="As Despesas mensais são calculadas automaticamente na coluna sob este título" sqref="D3" xr:uid="{00000000-0002-0000-0500-000000000000}"/>
    <dataValidation allowBlank="1" showInputMessage="1" showErrorMessage="1" prompt="Insira as Despesas anuais na coluna sob este título" sqref="C3" xr:uid="{00000000-0002-0000-0500-000001000000}"/>
    <dataValidation allowBlank="1" showInputMessage="1" showErrorMessage="1" prompt="Insira itens de Despesa na coluna sob este título" sqref="B3" xr:uid="{00000000-0002-0000-0500-000002000000}"/>
    <dataValidation allowBlank="1" showInputMessage="1" showErrorMessage="1" prompt="Link de navegação para a planilha Guia" sqref="F1" xr:uid="{00000000-0002-0000-0500-000003000000}"/>
    <dataValidation allowBlank="1" showInputMessage="1" showErrorMessage="1" prompt="Insira os detalhes na tabela Despesas nesta planilha. A dica está na célula F2. O Fluxo de caixa total até o momento é calculado automaticamente na célula D2" sqref="A1" xr:uid="{00000000-0002-0000-0500-000004000000}"/>
    <dataValidation allowBlank="1" showInputMessage="1" showErrorMessage="1" prompt="Link de navegação para a planilha Discricionário" sqref="I1" xr:uid="{00000000-0002-0000-0500-000005000000}"/>
    <dataValidation allowBlank="1" showInputMessage="1" showErrorMessage="1" prompt="O título desta planilha está nesta célula. Selecione as células à direita para navegar para outras planilhas, F1 para navegar para a planilha Guia, G1 para Receita e I1 para Discricionário" sqref="B1:E1" xr:uid="{00000000-0002-0000-0500-000006000000}"/>
    <dataValidation allowBlank="1" showInputMessage="1" showErrorMessage="1" prompt="O Fluxo de caixa total até o momento é calculado automaticamente na célula à direita. Insira detalhes na tabela abaixo" sqref="B2:C2" xr:uid="{00000000-0002-0000-0500-000007000000}"/>
    <dataValidation allowBlank="1" showInputMessage="1" showErrorMessage="1" prompt="O Fluxo de caixa total até o momento é calculado automaticamente nesta célula. A dica fica na célula à direita" sqref="D2:E2" xr:uid="{00000000-0002-0000-0500-000008000000}"/>
    <dataValidation allowBlank="1" showInputMessage="1" showErrorMessage="1" prompt="Link de navegação para a planilha Receita" sqref="G1" xr:uid="{00000000-0002-0000-0500-000009000000}"/>
  </dataValidations>
  <hyperlinks>
    <hyperlink ref="I1" location="Discricionário!A1" tooltip="Selecione para navegar para a planilha Discricionário" display="DISCRETIONARY" xr:uid="{00000000-0004-0000-0500-000000000000}"/>
    <hyperlink ref="G1" location="Receita!A1" tooltip="Selecione para navegar para a planilha Receita" display="INCOME" xr:uid="{00000000-0004-0000-0500-000001000000}"/>
    <hyperlink ref="F1" location="Guia!A1" tooltip="Selecione para navegar para a planilha Guia" display="Navigation button for Guide worksheet is in this cell." xr:uid="{00000000-0004-0000-0500-000002000000}"/>
    <hyperlink ref="H1" location="Despesas!A1" tooltip="Selecione para navegar para a célula A1 nesta planilha" display="EXPENSES" xr:uid="{1567EF5B-0762-4E71-9C4E-3F966413D801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20:D21" emptyCellReference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autoPageBreaks="0" fitToPage="1"/>
  </sheetPr>
  <dimension ref="B1:K15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39.42578125" customWidth="1"/>
    <col min="3" max="3" width="16.5703125" customWidth="1"/>
    <col min="6" max="6" width="16.5703125" style="18"/>
    <col min="8" max="8" width="19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92</v>
      </c>
      <c r="H1" s="22" t="s">
        <v>94</v>
      </c>
      <c r="I1" s="22" t="s">
        <v>96</v>
      </c>
    </row>
    <row r="2" spans="2:11" ht="31.5" customHeight="1" x14ac:dyDescent="0.25">
      <c r="B2" s="51" t="s">
        <v>9</v>
      </c>
      <c r="C2" s="51"/>
      <c r="D2" s="60">
        <f>FluxoDeCaixaAnualAtéOMomento</f>
        <v>39750</v>
      </c>
      <c r="E2" s="60"/>
      <c r="F2" s="61" t="s">
        <v>91</v>
      </c>
      <c r="G2" s="61"/>
      <c r="H2" s="61"/>
      <c r="I2" s="61"/>
      <c r="J2" s="61"/>
      <c r="K2" s="61"/>
    </row>
    <row r="3" spans="2:11" ht="50.1" customHeight="1" x14ac:dyDescent="0.25">
      <c r="B3" s="4" t="s">
        <v>95</v>
      </c>
      <c r="C3" s="3" t="s">
        <v>89</v>
      </c>
      <c r="D3" s="3" t="s">
        <v>90</v>
      </c>
      <c r="F3" s="61"/>
      <c r="G3" s="61"/>
      <c r="H3" s="61"/>
      <c r="I3" s="61"/>
      <c r="J3" s="61"/>
      <c r="K3" s="61"/>
    </row>
    <row r="4" spans="2:11" ht="30" customHeight="1" x14ac:dyDescent="0.25">
      <c r="B4" s="5" t="s">
        <v>55</v>
      </c>
      <c r="C4" s="37">
        <v>1200</v>
      </c>
      <c r="D4" s="37">
        <f>Discricionário[[#This Row],[Anual  ]]/12</f>
        <v>100</v>
      </c>
    </row>
    <row r="5" spans="2:11" ht="30" customHeight="1" x14ac:dyDescent="0.25">
      <c r="B5" s="5" t="s">
        <v>56</v>
      </c>
      <c r="C5" s="37">
        <v>600</v>
      </c>
      <c r="D5" s="37">
        <f>Discricionário[[#This Row],[Anual  ]]/12</f>
        <v>50</v>
      </c>
    </row>
    <row r="6" spans="2:11" ht="30" customHeight="1" x14ac:dyDescent="0.25">
      <c r="B6" s="5" t="s">
        <v>57</v>
      </c>
      <c r="C6" s="37">
        <v>2250</v>
      </c>
      <c r="D6" s="37">
        <f>Discricionário[[#This Row],[Anual  ]]/12</f>
        <v>187.5</v>
      </c>
    </row>
    <row r="7" spans="2:11" ht="30" customHeight="1" x14ac:dyDescent="0.25">
      <c r="B7" s="5" t="s">
        <v>58</v>
      </c>
      <c r="C7" s="37">
        <v>1200</v>
      </c>
      <c r="D7" s="37">
        <f>Discricionário[[#This Row],[Anual  ]]/12</f>
        <v>100</v>
      </c>
    </row>
    <row r="8" spans="2:11" ht="30" customHeight="1" x14ac:dyDescent="0.25">
      <c r="B8" s="5" t="s">
        <v>59</v>
      </c>
      <c r="C8" s="37">
        <v>300</v>
      </c>
      <c r="D8" s="37">
        <f>Discricionário[[#This Row],[Anual  ]]/12</f>
        <v>25</v>
      </c>
    </row>
    <row r="9" spans="2:11" ht="30" customHeight="1" x14ac:dyDescent="0.25">
      <c r="B9" s="5" t="s">
        <v>60</v>
      </c>
      <c r="C9" s="37">
        <v>2000</v>
      </c>
      <c r="D9" s="37">
        <f>Discricionário[[#This Row],[Anual  ]]/12</f>
        <v>166.66666666666666</v>
      </c>
    </row>
    <row r="10" spans="2:11" ht="30" customHeight="1" x14ac:dyDescent="0.25">
      <c r="B10" s="5" t="s">
        <v>61</v>
      </c>
      <c r="C10" s="37">
        <v>600</v>
      </c>
      <c r="D10" s="37">
        <f>Discricionário[[#This Row],[Anual  ]]/12</f>
        <v>50</v>
      </c>
    </row>
    <row r="11" spans="2:11" ht="30" customHeight="1" x14ac:dyDescent="0.25">
      <c r="B11" s="5" t="s">
        <v>62</v>
      </c>
      <c r="C11" s="37">
        <v>300</v>
      </c>
      <c r="D11" s="37">
        <f>Discricionário[[#This Row],[Anual  ]]/12</f>
        <v>25</v>
      </c>
    </row>
    <row r="12" spans="2:11" ht="30" customHeight="1" x14ac:dyDescent="0.25">
      <c r="B12" s="5" t="s">
        <v>63</v>
      </c>
      <c r="C12" s="37">
        <v>4800</v>
      </c>
      <c r="D12" s="37">
        <f>Discricionário[[#This Row],[Anual  ]]/12</f>
        <v>400</v>
      </c>
    </row>
    <row r="13" spans="2:11" ht="30" customHeight="1" x14ac:dyDescent="0.25">
      <c r="B13" s="5" t="s">
        <v>33</v>
      </c>
      <c r="C13" s="37"/>
      <c r="D13" s="37">
        <f>Discricionário[[#This Row],[Anual  ]]/12</f>
        <v>0</v>
      </c>
    </row>
    <row r="14" spans="2:11" ht="30" customHeight="1" x14ac:dyDescent="0.25">
      <c r="B14" s="5" t="s">
        <v>34</v>
      </c>
      <c r="C14" s="37"/>
      <c r="D14" s="37">
        <f>Discricionário[[#This Row],[Anual  ]]/12</f>
        <v>0</v>
      </c>
    </row>
    <row r="15" spans="2:11" ht="30" customHeight="1" x14ac:dyDescent="0.25">
      <c r="B15" s="5" t="s">
        <v>29</v>
      </c>
      <c r="C15" s="37">
        <f>SUBTOTAL(109,Discricionário[[Anual  ]])</f>
        <v>13250</v>
      </c>
      <c r="D15" s="37">
        <f>SUBTOTAL(109,Discricionário[[Mensal ]])</f>
        <v>1104.1666666666665</v>
      </c>
    </row>
  </sheetData>
  <mergeCells count="4">
    <mergeCell ref="B1:E1"/>
    <mergeCell ref="D2:E2"/>
    <mergeCell ref="B2:C2"/>
    <mergeCell ref="F2:K3"/>
  </mergeCells>
  <dataValidations count="10">
    <dataValidation allowBlank="1" showInputMessage="1" showErrorMessage="1" prompt="As Despesas discricionárias mensais são calculadas automaticamente na coluna sob este título" sqref="D3" xr:uid="{00000000-0002-0000-0600-000000000000}"/>
    <dataValidation allowBlank="1" showInputMessage="1" showErrorMessage="1" prompt="Insira as Despesas discricionárias anuais nesta coluna neste título." sqref="C3" xr:uid="{00000000-0002-0000-0600-000001000000}"/>
    <dataValidation allowBlank="1" showInputMessage="1" showErrorMessage="1" prompt="Insira as Despesas discricionárias nesta coluna neste título." sqref="B3" xr:uid="{00000000-0002-0000-0600-000002000000}"/>
    <dataValidation allowBlank="1" showInputMessage="1" showErrorMessage="1" prompt="Insira os detalhes na tabela Discricionário nesta planilha. A dica está na célula F2. O Fluxo de caixa total até o momento é calculado automaticamente na célula D2" sqref="A1" xr:uid="{00000000-0002-0000-0600-000003000000}"/>
    <dataValidation allowBlank="1" showInputMessage="1" showErrorMessage="1" prompt="Link de navegação para a planilha Despesas" sqref="G1" xr:uid="{00000000-0002-0000-0600-000004000000}"/>
    <dataValidation allowBlank="1" showInputMessage="1" showErrorMessage="1" prompt="Link de navegação para a planilha Economias" sqref="I1" xr:uid="{00000000-0002-0000-0600-000005000000}"/>
    <dataValidation allowBlank="1" showInputMessage="1" showErrorMessage="1" prompt="Link de navegação para a planilha Guia" sqref="F1" xr:uid="{00000000-0002-0000-0600-000006000000}"/>
    <dataValidation allowBlank="1" showInputMessage="1" showErrorMessage="1" prompt="O título desta planilha está nesta célula. Selecione as células à direita para navegar para outras planilhas, F1 para navegar para a planilha Guia, G1 para Despesas e I1 para Economias" sqref="B1:E1" xr:uid="{00000000-0002-0000-0600-000007000000}"/>
    <dataValidation allowBlank="1" showInputMessage="1" showErrorMessage="1" prompt="O Fluxo de caixa total até o momento é calculado automaticamente na célula à direita. Insira detalhes na tabela abaixo" sqref="B2:C2" xr:uid="{00000000-0002-0000-0600-000008000000}"/>
    <dataValidation allowBlank="1" showInputMessage="1" showErrorMessage="1" prompt="O Fluxo de caixa total até o momento é calculado automaticamente nesta célula. A dica fica na célula à direita" sqref="D2:E2" xr:uid="{00000000-0002-0000-0600-000009000000}"/>
  </dataValidations>
  <hyperlinks>
    <hyperlink ref="I1" location="Economias!A1" tooltip="Selecione para navegar até a planilha Economias" display="SAVINGS" xr:uid="{00000000-0004-0000-0600-000000000000}"/>
    <hyperlink ref="G1" location="Despesas!A1" tooltip="Selecione para navegar para a planilha Despesas" display="EXPENSES" xr:uid="{00000000-0004-0000-0600-000001000000}"/>
    <hyperlink ref="F1" location="Guia!A1" tooltip="Selecione para navegar para a planilha Guia" display="Navigation button for Guide worksheet is in this cell." xr:uid="{00000000-0004-0000-0600-000002000000}"/>
    <hyperlink ref="H1" location="Discricionário!A1" tooltip="Selecione para navegar para a célula A1 nesta planilha" display="DISCRETIONARY" xr:uid="{881DB2F2-1DCE-4BBE-BA81-0F210CEB54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13:D14" emptyCellReference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autoPageBreaks="0" fitToPage="1"/>
  </sheetPr>
  <dimension ref="B1:K9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39.42578125" customWidth="1"/>
    <col min="3" max="3" width="16.5703125" customWidth="1"/>
    <col min="6" max="6" width="16.5703125" style="18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94</v>
      </c>
      <c r="H1" s="22" t="s">
        <v>96</v>
      </c>
    </row>
    <row r="2" spans="2:11" ht="31.5" customHeight="1" x14ac:dyDescent="0.25">
      <c r="B2" s="51" t="s">
        <v>9</v>
      </c>
      <c r="C2" s="51"/>
      <c r="D2" s="60">
        <f>FluxoDeCaixaAnualAtéOMomento</f>
        <v>39750</v>
      </c>
      <c r="E2" s="60"/>
      <c r="F2" s="46" t="s">
        <v>91</v>
      </c>
      <c r="G2" s="46"/>
      <c r="H2" s="46"/>
      <c r="I2" s="46"/>
      <c r="J2" s="46"/>
      <c r="K2" s="46"/>
    </row>
    <row r="3" spans="2:11" ht="50.1" customHeight="1" x14ac:dyDescent="0.25">
      <c r="B3" s="4" t="s">
        <v>28</v>
      </c>
      <c r="C3" s="3" t="s">
        <v>89</v>
      </c>
      <c r="D3" s="3" t="s">
        <v>90</v>
      </c>
      <c r="F3" s="46"/>
      <c r="G3" s="46"/>
      <c r="H3" s="46"/>
      <c r="I3" s="46"/>
      <c r="J3" s="46"/>
      <c r="K3" s="46"/>
    </row>
    <row r="4" spans="2:11" ht="30" customHeight="1" x14ac:dyDescent="0.25">
      <c r="B4" s="5" t="s">
        <v>64</v>
      </c>
      <c r="C4" s="37">
        <v>5000</v>
      </c>
      <c r="D4" s="37">
        <f>Economias[[#This Row],[Anual  ]]/12</f>
        <v>416.66666666666669</v>
      </c>
    </row>
    <row r="5" spans="2:11" ht="30" customHeight="1" x14ac:dyDescent="0.25">
      <c r="B5" s="5" t="s">
        <v>65</v>
      </c>
      <c r="C5" s="37">
        <v>12000</v>
      </c>
      <c r="D5" s="37">
        <f>Economias[[#This Row],[Anual  ]]/12</f>
        <v>1000</v>
      </c>
    </row>
    <row r="6" spans="2:11" ht="30" customHeight="1" x14ac:dyDescent="0.25">
      <c r="B6" s="5" t="s">
        <v>97</v>
      </c>
      <c r="C6" s="37">
        <v>6000</v>
      </c>
      <c r="D6" s="37">
        <f>Economias[[#This Row],[Anual  ]]/12</f>
        <v>500</v>
      </c>
    </row>
    <row r="7" spans="2:11" ht="30" customHeight="1" x14ac:dyDescent="0.25">
      <c r="B7" s="5" t="s">
        <v>33</v>
      </c>
      <c r="C7" s="37"/>
      <c r="D7" s="37">
        <f>Economias[[#This Row],[Anual  ]]/12</f>
        <v>0</v>
      </c>
    </row>
    <row r="8" spans="2:11" ht="30" customHeight="1" x14ac:dyDescent="0.25">
      <c r="B8" s="5" t="s">
        <v>34</v>
      </c>
      <c r="C8" s="37"/>
      <c r="D8" s="37">
        <f>Economias[[#This Row],[Anual  ]]/12</f>
        <v>0</v>
      </c>
    </row>
    <row r="9" spans="2:11" ht="30" customHeight="1" x14ac:dyDescent="0.25">
      <c r="B9" s="5" t="s">
        <v>29</v>
      </c>
      <c r="C9" s="37">
        <f>SUBTOTAL(109,Economias[[Anual  ]])</f>
        <v>23000</v>
      </c>
      <c r="D9" s="37">
        <f>SUBTOTAL(109,Economias[[Mensal ]])</f>
        <v>1916.6666666666667</v>
      </c>
    </row>
  </sheetData>
  <mergeCells count="4">
    <mergeCell ref="F2:K3"/>
    <mergeCell ref="B1:E1"/>
    <mergeCell ref="D2:E2"/>
    <mergeCell ref="B2:C2"/>
  </mergeCells>
  <dataValidations count="9">
    <dataValidation allowBlank="1" showInputMessage="1" showErrorMessage="1" prompt="A Economia mensal é calculada automaticamente na coluna sob este cabeçalho" sqref="D3" xr:uid="{00000000-0002-0000-0700-000000000000}"/>
    <dataValidation allowBlank="1" showInputMessage="1" showErrorMessage="1" prompt="Insira a Economia anual na coluna sob este cabeçalho" sqref="C3" xr:uid="{00000000-0002-0000-0700-000001000000}"/>
    <dataValidation allowBlank="1" showInputMessage="1" showErrorMessage="1" prompt="Insira os itens de Economias na coluna sob este cabeçalho" sqref="B3" xr:uid="{00000000-0002-0000-0700-000002000000}"/>
    <dataValidation allowBlank="1" showInputMessage="1" showErrorMessage="1" prompt="Insira os detalhes na tabela Economias nesta planilha. A dica está na célula F2. O Fluxo de caixa total até o momento é calculado automaticamente na célula D2" sqref="A1" xr:uid="{00000000-0002-0000-0700-000003000000}"/>
    <dataValidation allowBlank="1" showInputMessage="1" showErrorMessage="1" prompt="Link de navegação para a planilha Discricionário" sqref="G1" xr:uid="{00000000-0002-0000-0700-000004000000}"/>
    <dataValidation allowBlank="1" showInputMessage="1" showErrorMessage="1" prompt="Link de navegação para a planilha Guia" sqref="F1" xr:uid="{00000000-0002-0000-0700-000005000000}"/>
    <dataValidation allowBlank="1" showInputMessage="1" showErrorMessage="1" prompt="O título desta planilha está nesta célula. Selecione as células à direita para navegar para outras planilhas, F1 para navegar para a planilha Guia e G1 para a planilha Discricionário" sqref="B1:E1" xr:uid="{00000000-0002-0000-0700-000006000000}"/>
    <dataValidation allowBlank="1" showInputMessage="1" showErrorMessage="1" prompt="O Fluxo de caixa total até o momento é calculado automaticamente na célula à direita. Insira detalhes na tabela abaixo" sqref="B2:C2" xr:uid="{00000000-0002-0000-0700-000007000000}"/>
    <dataValidation allowBlank="1" showInputMessage="1" showErrorMessage="1" prompt="O Fluxo de caixa total até o momento é calculado automaticamente nesta célula. A dica fica na célula à direita" sqref="D2:E2" xr:uid="{00000000-0002-0000-0700-000008000000}"/>
  </dataValidations>
  <hyperlinks>
    <hyperlink ref="G1" location="'Fluxo de caixa anual'!A1" tooltip="Selecione para navegar para a planilha Fluxo de caixa anual" display="Navigation button for Annual Cash Flow worksheet is in this cell." xr:uid="{00000000-0004-0000-0700-000000000000}"/>
    <hyperlink ref="G1" location="Discricionário!A1" tooltip="Selecione para navegar para a planilha Discricionário" display="DISCRETIONARY" xr:uid="{00000000-0004-0000-0700-000001000000}"/>
    <hyperlink ref="F1" location="Guia!A1" tooltip="Selecione para navegar para a planilha Guia" display="Navigation button for Guide worksheet is in this cell." xr:uid="{00000000-0004-0000-0700-000002000000}"/>
    <hyperlink ref="H1" location="Economias!A1" tooltip="Selecione para navegar para a célula A1 nesta planilha" display="SAVINGS" xr:uid="{B33078D2-FB4D-4F66-9D5A-CE5D5B056318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Guia</vt:lpstr>
      <vt:lpstr>Fluxo de caixa anual</vt:lpstr>
      <vt:lpstr>Fluxo de caixa mensal</vt:lpstr>
      <vt:lpstr>Resumo diário</vt:lpstr>
      <vt:lpstr>Receita</vt:lpstr>
      <vt:lpstr>Despesas</vt:lpstr>
      <vt:lpstr>Discricionário</vt:lpstr>
      <vt:lpstr>Economias</vt:lpstr>
      <vt:lpstr>FluxoDeCaixaMensalAtéOMomento</vt:lpstr>
      <vt:lpstr>Despesas!Print_Titles</vt:lpstr>
      <vt:lpstr>Discricionário!Print_Titles</vt:lpstr>
      <vt:lpstr>Economias!Print_Titles</vt:lpstr>
      <vt:lpstr>'Fluxo de caixa mensal'!Print_Titles</vt:lpstr>
      <vt:lpstr>Receita!Print_Titles</vt:lpstr>
      <vt:lpstr>'Resumo diário'!Print_Titles</vt:lpstr>
      <vt:lpstr>RegiãoTítuloDaColuna1..B6.1</vt:lpstr>
      <vt:lpstr>RegiãoTítuloDaColuna1..E8.4</vt:lpstr>
      <vt:lpstr>RegiãoTítuloDaColuna2..D6.1</vt:lpstr>
      <vt:lpstr>RegiãoTítuloDaColuna3..F6.1</vt:lpstr>
      <vt:lpstr>RegiãoTítuloDaLinha1..D2.2</vt:lpstr>
      <vt:lpstr>RegiãoTítuloDaLinha1..D2.3</vt:lpstr>
      <vt:lpstr>RegiãoTítuloDaLinha1..D2.4</vt:lpstr>
      <vt:lpstr>RegiãoTítuloDaLinha1..D2.5</vt:lpstr>
      <vt:lpstr>RegiãoTítuloDaLinha1..D2.6</vt:lpstr>
      <vt:lpstr>RegiãoTítuloDaLinha1..D2.7</vt:lpstr>
      <vt:lpstr>RegiãoTítuloDaLinha1..D2.8</vt:lpstr>
      <vt:lpstr>RegiãoTítuloDaLinha2..C4.2</vt:lpstr>
      <vt:lpstr>RegiãoTítuloDaLinha3..G4.2</vt:lpstr>
      <vt:lpstr>RegiãoTítuloDaLinha4..K4.2</vt:lpstr>
      <vt:lpstr>RegiãoTítuloDaLinha5..O4.2</vt:lpstr>
      <vt:lpstr>RegiãoTítuloDaLinha6..C6.2</vt:lpstr>
      <vt:lpstr>RegiãoTítuloDaLinha7..G6.2</vt:lpstr>
      <vt:lpstr>RegiãoTítuloDaLinha8..K6.2</vt:lpstr>
      <vt:lpstr>RegiãoTítuloDaLinha9..O6.2</vt:lpstr>
      <vt:lpstr>Tipo8</vt:lpstr>
      <vt:lpstr>Título3</vt:lpstr>
      <vt:lpstr>Título4</vt:lpstr>
      <vt:lpstr>Título5</vt:lpstr>
      <vt:lpstr>Título6</vt:lpstr>
      <vt:lpstr>Título7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2018-11-09T08:39:12Z</dcterms:created>
  <dcterms:modified xsi:type="dcterms:W3CDTF">2018-11-09T08:39:12Z</dcterms:modified>
</cp:coreProperties>
</file>