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480" windowHeight="11640"/>
  </bookViews>
  <sheets>
    <sheet name="Calendário Anual" sheetId="1" r:id="rId1"/>
  </sheets>
  <definedNames>
    <definedName name="AbrDom1">DATE(CalendárioAno,4,1)-WEEKDAY(DATE(CalendárioAno,4,1))+1</definedName>
    <definedName name="AgoDom1">DATE(CalendárioAno,8,1)-WEEKDAY(DATE(CalendárioAno,8,1))+1</definedName>
    <definedName name="CalendárioAno">'Calendário Anual'!$C$1</definedName>
    <definedName name="DezDom1">DATE(CalendárioAno,12,1)-WEEKDAY(DATE(CalendárioAno,12,1))+1</definedName>
    <definedName name="FevDom1">DATE(CalendárioAno,2,1)-WEEKDAY(DATE(CalendárioAno,2,1))+1</definedName>
    <definedName name="JanDom1">DATE(CalendárioAno,1,1)-WEEKDAY(DATE(CalendárioAno,1,1))+1</definedName>
    <definedName name="JulDom1">DATE(CalendárioAno,7,1)-WEEKDAY(DATE(CalendárioAno,7,1))+1</definedName>
    <definedName name="JunDom1">DATE(CalendárioAno,6,1)-WEEKDAY(DATE(CalendárioAno,6,1))+1</definedName>
    <definedName name="MaiDom1">DATE(CalendárioAno,5,1)-WEEKDAY(DATE(CalendárioAno,5,1))+1</definedName>
    <definedName name="MarDom1">DATE(CalendárioAno,3,1)-WEEKDAY(DATE(CalendárioAno,3,1))+1</definedName>
    <definedName name="NovDom1">DATE(CalendárioAno,11,1)-WEEKDAY(DATE(CalendárioAno,11,1))+1</definedName>
    <definedName name="OutDom1">DATE(CalendárioAno,10,1)-WEEKDAY(DATE(CalendárioAno,10,1))+1</definedName>
    <definedName name="_xlnm.Print_Area" localSheetId="0">'Calendário Anual'!$A$1:$U$57</definedName>
    <definedName name="SetDom1">DATE(CalendárioAno,9,1)-WEEKDAY(DATE(CalendárioAno,9,1))+1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<sst xmlns="http://schemas.openxmlformats.org/spreadsheetml/2006/main" count="108" uniqueCount="28">
  <si>
    <t>S</t>
  </si>
  <si>
    <t>T</t>
  </si>
  <si>
    <t>www.contoso.com</t>
  </si>
  <si>
    <t>info@contoso.com</t>
  </si>
  <si>
    <t>DEZEMBRO</t>
  </si>
  <si>
    <t>NOVEMBRO</t>
  </si>
  <si>
    <t>OUTUBRO</t>
  </si>
  <si>
    <t>SETEMBRO</t>
  </si>
  <si>
    <t>JULHO</t>
  </si>
  <si>
    <t>AGOSTO</t>
  </si>
  <si>
    <t>MAIO</t>
  </si>
  <si>
    <t>JUNHO</t>
  </si>
  <si>
    <t>JANEIRO</t>
  </si>
  <si>
    <t>FEVEREIRO</t>
  </si>
  <si>
    <t>MARÇO</t>
  </si>
  <si>
    <t>ABRIL</t>
  </si>
  <si>
    <t>DATAS IMPORTANTES</t>
  </si>
  <si>
    <t>JANEIRO 1</t>
  </si>
  <si>
    <t>DIA DE ANO NOVO</t>
  </si>
  <si>
    <t>JUNHO 12</t>
  </si>
  <si>
    <t>DIA DOS NAMORADOS</t>
  </si>
  <si>
    <t>FEVEREIRO 14</t>
  </si>
  <si>
    <t>FESTA DE INAUGURAÇÃO</t>
  </si>
  <si>
    <t>Q</t>
  </si>
  <si>
    <t>D</t>
  </si>
  <si>
    <t>Rua Principal, 123</t>
  </si>
  <si>
    <t>Rio de Janeiro, RJ 55555-555</t>
  </si>
  <si>
    <t>5555-5555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</si>
</sst>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</xdr:row>
      <xdr:rowOff>9526</xdr:rowOff>
    </xdr:from>
    <xdr:to>
      <xdr:col>13</xdr:col>
      <xdr:colOff>190501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5" y="390526"/>
          <a:ext cx="3590926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Para alterar o ano do calendário</a:t>
          </a:r>
          <a:r>
            <a:rPr lang="en-US" sz="1000" b="0" i="1" baseline="0">
              <a:solidFill>
                <a:schemeClr val="accent5"/>
              </a:solidFill>
            </a:rPr>
            <a:t>, clique no controle giratório</a:t>
          </a:r>
          <a:endParaRPr lang="en-US" sz="1000" b="0" i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5">
        <v>2011</v>
      </c>
      <c r="D1" s="25"/>
      <c r="E1" s="25"/>
      <c r="F1" s="25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16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12</v>
      </c>
      <c r="D3" s="6"/>
      <c r="E3" s="6"/>
      <c r="F3" s="6"/>
      <c r="G3" s="6"/>
      <c r="H3" s="6"/>
      <c r="I3" s="6"/>
      <c r="J3" s="6"/>
      <c r="K3" s="7" t="s">
        <v>13</v>
      </c>
      <c r="L3" s="6"/>
      <c r="M3" s="6"/>
      <c r="N3" s="6"/>
      <c r="O3" s="6"/>
      <c r="P3" s="6"/>
      <c r="Q3" s="6"/>
      <c r="R3" s="2"/>
      <c r="S3" s="10"/>
      <c r="U3" s="16" t="s">
        <v>17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0</v>
      </c>
      <c r="D4" s="24" t="s">
        <v>1</v>
      </c>
      <c r="E4" s="24" t="s">
        <v>23</v>
      </c>
      <c r="F4" s="24" t="s">
        <v>23</v>
      </c>
      <c r="G4" s="24" t="s">
        <v>0</v>
      </c>
      <c r="H4" s="24" t="s">
        <v>0</v>
      </c>
      <c r="I4" s="24" t="s">
        <v>24</v>
      </c>
      <c r="J4" s="4"/>
      <c r="K4" s="24" t="s">
        <v>0</v>
      </c>
      <c r="L4" s="24" t="s">
        <v>1</v>
      </c>
      <c r="M4" s="24" t="s">
        <v>23</v>
      </c>
      <c r="N4" s="24" t="s">
        <v>23</v>
      </c>
      <c r="O4" s="24" t="s">
        <v>0</v>
      </c>
      <c r="P4" s="24" t="s">
        <v>0</v>
      </c>
      <c r="Q4" s="24" t="s">
        <v>24</v>
      </c>
      <c r="R4" s="2"/>
      <c r="S4" s="8"/>
      <c r="U4" s="23" t="s">
        <v>18</v>
      </c>
      <c r="Z4" s="2"/>
      <c r="AH4" s="2"/>
      <c r="AP4" s="2"/>
    </row>
    <row r="5" spans="2:42" ht="15" customHeight="1" x14ac:dyDescent="0.2">
      <c r="B5" s="2"/>
      <c r="C5" s="5" t="str">
        <f>IF(DAY(JanDom1)=1,"",IF(AND(YEAR(JanDom1+1)=CalendárioAno,MONTH(JanDom1+1)=1),JanDom1+1,""))</f>
        <v/>
      </c>
      <c r="D5" s="5" t="str">
        <f>IF(DAY(JanDom1)=1,"",IF(AND(YEAR(JanDom1+2)=CalendárioAno,MONTH(JanDom1+2)=1),JanDom1+2,""))</f>
        <v/>
      </c>
      <c r="E5" s="5" t="str">
        <f>IF(DAY(JanDom1)=1,"",IF(AND(YEAR(JanDom1+3)=CalendárioAno,MONTH(JanDom1+3)=1),JanDom1+3,""))</f>
        <v/>
      </c>
      <c r="F5" s="5" t="str">
        <f>IF(DAY(JanDom1)=1,"",IF(AND(YEAR(JanDom1+4)=CalendárioAno,MONTH(JanDom1+4)=1),JanDom1+4,""))</f>
        <v/>
      </c>
      <c r="G5" s="5" t="str">
        <f>IF(DAY(JanDom1)=1,"",IF(AND(YEAR(JanDom1+5)=CalendárioAno,MONTH(JanDom1+5)=1),JanDom1+5,""))</f>
        <v/>
      </c>
      <c r="H5" s="5">
        <f>IF(DAY(JanDom1)=1,"",IF(AND(YEAR(JanDom1+6)=CalendárioAno,MONTH(JanDom1+6)=1),JanDom1+6,""))</f>
        <v>40544</v>
      </c>
      <c r="I5" s="5">
        <f>IF(DAY(JanDom1)=1,IF(AND(YEAR(JanDom1)=CalendárioAno,MONTH(JanDom1)=1),JanDom1,""),IF(AND(YEAR(JanDom1+7)=CalendárioAno,MONTH(JanDom1+7)=1),JanDom1+7,""))</f>
        <v>40545</v>
      </c>
      <c r="J5" s="5"/>
      <c r="K5" s="5" t="str">
        <f>IF(DAY(FevDom1)=1,"",IF(AND(YEAR(FevDom1+1)=CalendárioAno,MONTH(FevDom1+1)=2),FevDom1+1,""))</f>
        <v/>
      </c>
      <c r="L5" s="5">
        <f>IF(DAY(FevDom1)=1,"",IF(AND(YEAR(FevDom1+2)=CalendárioAno,MONTH(FevDom1+2)=2),FevDom1+2,""))</f>
        <v>40575</v>
      </c>
      <c r="M5" s="5">
        <f>IF(DAY(FevDom1)=1,"",IF(AND(YEAR(FevDom1+3)=CalendárioAno,MONTH(FevDom1+3)=2),FevDom1+3,""))</f>
        <v>40576</v>
      </c>
      <c r="N5" s="5">
        <f>IF(DAY(FevDom1)=1,"",IF(AND(YEAR(FevDom1+4)=CalendárioAno,MONTH(FevDom1+4)=2),FevDom1+4,""))</f>
        <v>40577</v>
      </c>
      <c r="O5" s="5">
        <f>IF(DAY(FevDom1)=1,"",IF(AND(YEAR(FevDom1+5)=CalendárioAno,MONTH(FevDom1+5)=2),FevDom1+5,""))</f>
        <v>40578</v>
      </c>
      <c r="P5" s="5">
        <f>IF(DAY(FevDom1)=1,"",IF(AND(YEAR(FevDom1+6)=CalendárioAno,MONTH(FevDom1+6)=2),FevDom1+6,""))</f>
        <v>40579</v>
      </c>
      <c r="Q5" s="5">
        <f>IF(DAY(FevDom1)=1,IF(AND(YEAR(FevDom1)=CalendárioAno,MONTH(FevDom1)=2),FevDom1,""),IF(AND(YEAR(FevDom1+7)=CalendárioAno,MONTH(FevDom1+7)=2),FevDom1+7,""))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IF(DAY(JanDom1)=1,IF(AND(YEAR(JanDom1+1)=CalendárioAno,MONTH(JanDom1+1)=1),JanDom1+1,""),IF(AND(YEAR(JanDom1+8)=CalendárioAno,MONTH(JanDom1+8)=1),JanDom1+8,""))</f>
        <v>40546</v>
      </c>
      <c r="D6" s="5">
        <f>IF(DAY(JanDom1)=1,IF(AND(YEAR(JanDom1+2)=CalendárioAno,MONTH(JanDom1+2)=1),JanDom1+2,""),IF(AND(YEAR(JanDom1+9)=CalendárioAno,MONTH(JanDom1+9)=1),JanDom1+9,""))</f>
        <v>40547</v>
      </c>
      <c r="E6" s="5">
        <f>IF(DAY(JanDom1)=1,IF(AND(YEAR(JanDom1+3)=CalendárioAno,MONTH(JanDom1+3)=1),JanDom1+3,""),IF(AND(YEAR(JanDom1+10)=CalendárioAno,MONTH(JanDom1+10)=1),JanDom1+10,""))</f>
        <v>40548</v>
      </c>
      <c r="F6" s="5">
        <f>IF(DAY(JanDom1)=1,IF(AND(YEAR(JanDom1+4)=CalendárioAno,MONTH(JanDom1+4)=1),JanDom1+4,""),IF(AND(YEAR(JanDom1+11)=CalendárioAno,MONTH(JanDom1+11)=1),JanDom1+11,""))</f>
        <v>40549</v>
      </c>
      <c r="G6" s="5">
        <f>IF(DAY(JanDom1)=1,IF(AND(YEAR(JanDom1+5)=CalendárioAno,MONTH(JanDom1+5)=1),JanDom1+5,""),IF(AND(YEAR(JanDom1+12)=CalendárioAno,MONTH(JanDom1+12)=1),JanDom1+12,""))</f>
        <v>40550</v>
      </c>
      <c r="H6" s="5">
        <f>IF(DAY(JanDom1)=1,IF(AND(YEAR(JanDom1+6)=CalendárioAno,MONTH(JanDom1+6)=1),JanDom1+6,""),IF(AND(YEAR(JanDom1+13)=CalendárioAno,MONTH(JanDom1+13)=1),JanDom1+13,""))</f>
        <v>40551</v>
      </c>
      <c r="I6" s="5">
        <f>IF(DAY(JanDom1)=1,IF(AND(YEAR(JanDom1+7)=CalendárioAno,MONTH(JanDom1+7)=1),JanDom1+7,""),IF(AND(YEAR(JanDom1+14)=CalendárioAno,MONTH(JanDom1+14)=1),JanDom1+14,""))</f>
        <v>40552</v>
      </c>
      <c r="J6" s="5"/>
      <c r="K6" s="5">
        <f>IF(DAY(FevDom1)=1,IF(AND(YEAR(FevDom1+1)=CalendárioAno,MONTH(FevDom1+1)=2),FevDom1+1,""),IF(AND(YEAR(FevDom1+8)=CalendárioAno,MONTH(FevDom1+8)=2),FevDom1+8,""))</f>
        <v>40581</v>
      </c>
      <c r="L6" s="5">
        <f>IF(DAY(FevDom1)=1,IF(AND(YEAR(FevDom1+2)=CalendárioAno,MONTH(FevDom1+2)=2),FevDom1+2,""),IF(AND(YEAR(FevDom1+9)=CalendárioAno,MONTH(FevDom1+9)=2),FevDom1+9,""))</f>
        <v>40582</v>
      </c>
      <c r="M6" s="5">
        <f>IF(DAY(FevDom1)=1,IF(AND(YEAR(FevDom1+3)=CalendárioAno,MONTH(FevDom1+3)=2),FevDom1+3,""),IF(AND(YEAR(FevDom1+10)=CalendárioAno,MONTH(FevDom1+10)=2),FevDom1+10,""))</f>
        <v>40583</v>
      </c>
      <c r="N6" s="5">
        <f>IF(DAY(FevDom1)=1,IF(AND(YEAR(FevDom1+4)=CalendárioAno,MONTH(FevDom1+4)=2),FevDom1+4,""),IF(AND(YEAR(FevDom1+11)=CalendárioAno,MONTH(FevDom1+11)=2),FevDom1+11,""))</f>
        <v>40584</v>
      </c>
      <c r="O6" s="5">
        <f>IF(DAY(FevDom1)=1,IF(AND(YEAR(FevDom1+5)=CalendárioAno,MONTH(FevDom1+5)=2),FevDom1+5,""),IF(AND(YEAR(FevDom1+12)=CalendárioAno,MONTH(FevDom1+12)=2),FevDom1+12,""))</f>
        <v>40585</v>
      </c>
      <c r="P6" s="5">
        <f>IF(DAY(FevDom1)=1,IF(AND(YEAR(FevDom1+6)=CalendárioAno,MONTH(FevDom1+6)=2),FevDom1+6,""),IF(AND(YEAR(FevDom1+13)=CalendárioAno,MONTH(FevDom1+13)=2),FevDom1+13,""))</f>
        <v>40586</v>
      </c>
      <c r="Q6" s="5">
        <f>IF(DAY(FevDom1)=1,IF(AND(YEAR(FevDom1+7)=CalendárioAno,MONTH(FevDom1+7)=2),FevDom1+7,""),IF(AND(YEAR(FevDom1+14)=CalendárioAno,MONTH(FevDom1+14)=2),FevDom1+14,""))</f>
        <v>40587</v>
      </c>
      <c r="R6" s="2"/>
      <c r="S6" s="8"/>
      <c r="U6" s="17" t="s">
        <v>21</v>
      </c>
      <c r="Z6" s="2"/>
      <c r="AH6" s="2"/>
      <c r="AP6" s="2"/>
    </row>
    <row r="7" spans="2:42" ht="15" customHeight="1" x14ac:dyDescent="0.2">
      <c r="B7" s="2"/>
      <c r="C7" s="5">
        <f>IF(DAY(JanDom1)=1,IF(AND(YEAR(JanDom1+8)=CalendárioAno,MONTH(JanDom1+8)=1),JanDom1+8,""),IF(AND(YEAR(JanDom1+15)=CalendárioAno,MONTH(JanDom1+15)=1),JanDom1+15,""))</f>
        <v>40553</v>
      </c>
      <c r="D7" s="5">
        <f>IF(DAY(JanDom1)=1,IF(AND(YEAR(JanDom1+9)=CalendárioAno,MONTH(JanDom1+9)=1),JanDom1+9,""),IF(AND(YEAR(JanDom1+16)=CalendárioAno,MONTH(JanDom1+16)=1),JanDom1+16,""))</f>
        <v>40554</v>
      </c>
      <c r="E7" s="5">
        <f>IF(DAY(JanDom1)=1,IF(AND(YEAR(JanDom1+10)=CalendárioAno,MONTH(JanDom1+10)=1),JanDom1+10,""),IF(AND(YEAR(JanDom1+17)=CalendárioAno,MONTH(JanDom1+17)=1),JanDom1+17,""))</f>
        <v>40555</v>
      </c>
      <c r="F7" s="5">
        <f>IF(DAY(JanDom1)=1,IF(AND(YEAR(JanDom1+11)=CalendárioAno,MONTH(JanDom1+11)=1),JanDom1+11,""),IF(AND(YEAR(JanDom1+18)=CalendárioAno,MONTH(JanDom1+18)=1),JanDom1+18,""))</f>
        <v>40556</v>
      </c>
      <c r="G7" s="5">
        <f>IF(DAY(JanDom1)=1,IF(AND(YEAR(JanDom1+12)=CalendárioAno,MONTH(JanDom1+12)=1),JanDom1+12,""),IF(AND(YEAR(JanDom1+19)=CalendárioAno,MONTH(JanDom1+19)=1),JanDom1+19,""))</f>
        <v>40557</v>
      </c>
      <c r="H7" s="5">
        <f>IF(DAY(JanDom1)=1,IF(AND(YEAR(JanDom1+13)=CalendárioAno,MONTH(JanDom1+13)=1),JanDom1+13,""),IF(AND(YEAR(JanDom1+20)=CalendárioAno,MONTH(JanDom1+20)=1),JanDom1+20,""))</f>
        <v>40558</v>
      </c>
      <c r="I7" s="5">
        <f>IF(DAY(JanDom1)=1,IF(AND(YEAR(JanDom1+14)=CalendárioAno,MONTH(JanDom1+14)=1),JanDom1+14,""),IF(AND(YEAR(JanDom1+21)=CalendárioAno,MONTH(JanDom1+21)=1),JanDom1+21,""))</f>
        <v>40559</v>
      </c>
      <c r="J7" s="5"/>
      <c r="K7" s="5">
        <f>IF(DAY(FevDom1)=1,IF(AND(YEAR(FevDom1+8)=CalendárioAno,MONTH(FevDom1+8)=2),FevDom1+8,""),IF(AND(YEAR(FevDom1+15)=CalendárioAno,MONTH(FevDom1+15)=2),FevDom1+15,""))</f>
        <v>40588</v>
      </c>
      <c r="L7" s="5">
        <f>IF(DAY(FevDom1)=1,IF(AND(YEAR(FevDom1+9)=CalendárioAno,MONTH(FevDom1+9)=2),FevDom1+9,""),IF(AND(YEAR(FevDom1+16)=CalendárioAno,MONTH(FevDom1+16)=2),FevDom1+16,""))</f>
        <v>40589</v>
      </c>
      <c r="M7" s="5">
        <f>IF(DAY(FevDom1)=1,IF(AND(YEAR(FevDom1+10)=CalendárioAno,MONTH(FevDom1+10)=2),FevDom1+10,""),IF(AND(YEAR(FevDom1+17)=CalendárioAno,MONTH(FevDom1+17)=2),FevDom1+17,""))</f>
        <v>40590</v>
      </c>
      <c r="N7" s="5">
        <f>IF(DAY(FevDom1)=1,IF(AND(YEAR(FevDom1+11)=CalendárioAno,MONTH(FevDom1+11)=2),FevDom1+11,""),IF(AND(YEAR(FevDom1+18)=CalendárioAno,MONTH(FevDom1+18)=2),FevDom1+18,""))</f>
        <v>40591</v>
      </c>
      <c r="O7" s="5">
        <f>IF(DAY(FevDom1)=1,IF(AND(YEAR(FevDom1+12)=CalendárioAno,MONTH(FevDom1+12)=2),FevDom1+12,""),IF(AND(YEAR(FevDom1+19)=CalendárioAno,MONTH(FevDom1+19)=2),FevDom1+19,""))</f>
        <v>40592</v>
      </c>
      <c r="P7" s="5">
        <f>IF(DAY(FevDom1)=1,IF(AND(YEAR(FevDom1+13)=CalendárioAno,MONTH(FevDom1+13)=2),FevDom1+13,""),IF(AND(YEAR(FevDom1+20)=CalendárioAno,MONTH(FevDom1+20)=2),FevDom1+20,""))</f>
        <v>40593</v>
      </c>
      <c r="Q7" s="5">
        <f>IF(DAY(FevDom1)=1,IF(AND(YEAR(FevDom1+14)=CalendárioAno,MONTH(FevDom1+14)=2),FevDom1+14,""),IF(AND(YEAR(FevDom1+21)=CalendárioAno,MONTH(FevDom1+21)=2),FevDom1+21,""))</f>
        <v>40594</v>
      </c>
      <c r="R7" s="2"/>
      <c r="S7" s="8"/>
      <c r="U7" s="23" t="s">
        <v>22</v>
      </c>
      <c r="Z7" s="2"/>
      <c r="AH7" s="2"/>
      <c r="AP7" s="2"/>
    </row>
    <row r="8" spans="2:42" ht="15" customHeight="1" x14ac:dyDescent="0.2">
      <c r="B8" s="2"/>
      <c r="C8" s="5">
        <f>IF(DAY(JanDom1)=1,IF(AND(YEAR(JanDom1+15)=CalendárioAno,MONTH(JanDom1+15)=1),JanDom1+15,""),IF(AND(YEAR(JanDom1+22)=CalendárioAno,MONTH(JanDom1+22)=1),JanDom1+22,""))</f>
        <v>40560</v>
      </c>
      <c r="D8" s="5">
        <f>IF(DAY(JanDom1)=1,IF(AND(YEAR(JanDom1+16)=CalendárioAno,MONTH(JanDom1+16)=1),JanDom1+16,""),IF(AND(YEAR(JanDom1+23)=CalendárioAno,MONTH(JanDom1+23)=1),JanDom1+23,""))</f>
        <v>40561</v>
      </c>
      <c r="E8" s="5">
        <f>IF(DAY(JanDom1)=1,IF(AND(YEAR(JanDom1+17)=CalendárioAno,MONTH(JanDom1+17)=1),JanDom1+17,""),IF(AND(YEAR(JanDom1+24)=CalendárioAno,MONTH(JanDom1+24)=1),JanDom1+24,""))</f>
        <v>40562</v>
      </c>
      <c r="F8" s="5">
        <f>IF(DAY(JanDom1)=1,IF(AND(YEAR(JanDom1+18)=CalendárioAno,MONTH(JanDom1+18)=1),JanDom1+18,""),IF(AND(YEAR(JanDom1+25)=CalendárioAno,MONTH(JanDom1+25)=1),JanDom1+25,""))</f>
        <v>40563</v>
      </c>
      <c r="G8" s="5">
        <f>IF(DAY(JanDom1)=1,IF(AND(YEAR(JanDom1+19)=CalendárioAno,MONTH(JanDom1+19)=1),JanDom1+19,""),IF(AND(YEAR(JanDom1+26)=CalendárioAno,MONTH(JanDom1+26)=1),JanDom1+26,""))</f>
        <v>40564</v>
      </c>
      <c r="H8" s="5">
        <f>IF(DAY(JanDom1)=1,IF(AND(YEAR(JanDom1+20)=CalendárioAno,MONTH(JanDom1+20)=1),JanDom1+20,""),IF(AND(YEAR(JanDom1+27)=CalendárioAno,MONTH(JanDom1+27)=1),JanDom1+27,""))</f>
        <v>40565</v>
      </c>
      <c r="I8" s="5">
        <f>IF(DAY(JanDom1)=1,IF(AND(YEAR(JanDom1+21)=CalendárioAno,MONTH(JanDom1+21)=1),JanDom1+21,""),IF(AND(YEAR(JanDom1+28)=CalendárioAno,MONTH(JanDom1+28)=1),JanDom1+28,""))</f>
        <v>40566</v>
      </c>
      <c r="J8" s="5"/>
      <c r="K8" s="5">
        <f>IF(DAY(FevDom1)=1,IF(AND(YEAR(FevDom1+15)=CalendárioAno,MONTH(FevDom1+15)=2),FevDom1+15,""),IF(AND(YEAR(FevDom1+22)=CalendárioAno,MONTH(FevDom1+22)=2),FevDom1+22,""))</f>
        <v>40595</v>
      </c>
      <c r="L8" s="5">
        <f>IF(DAY(FevDom1)=1,IF(AND(YEAR(FevDom1+16)=CalendárioAno,MONTH(FevDom1+16)=2),FevDom1+16,""),IF(AND(YEAR(FevDom1+23)=CalendárioAno,MONTH(FevDom1+23)=2),FevDom1+23,""))</f>
        <v>40596</v>
      </c>
      <c r="M8" s="5">
        <f>IF(DAY(FevDom1)=1,IF(AND(YEAR(FevDom1+17)=CalendárioAno,MONTH(FevDom1+17)=2),FevDom1+17,""),IF(AND(YEAR(FevDom1+24)=CalendárioAno,MONTH(FevDom1+24)=2),FevDom1+24,""))</f>
        <v>40597</v>
      </c>
      <c r="N8" s="5">
        <f>IF(DAY(FevDom1)=1,IF(AND(YEAR(FevDom1+18)=CalendárioAno,MONTH(FevDom1+18)=2),FevDom1+18,""),IF(AND(YEAR(FevDom1+25)=CalendárioAno,MONTH(FevDom1+25)=2),FevDom1+25,""))</f>
        <v>40598</v>
      </c>
      <c r="O8" s="5">
        <f>IF(DAY(FevDom1)=1,IF(AND(YEAR(FevDom1+19)=CalendárioAno,MONTH(FevDom1+19)=2),FevDom1+19,""),IF(AND(YEAR(FevDom1+26)=CalendárioAno,MONTH(FevDom1+26)=2),FevDom1+26,""))</f>
        <v>40599</v>
      </c>
      <c r="P8" s="5">
        <f>IF(DAY(FevDom1)=1,IF(AND(YEAR(FevDom1+20)=CalendárioAno,MONTH(FevDom1+20)=2),FevDom1+20,""),IF(AND(YEAR(FevDom1+27)=CalendárioAno,MONTH(FevDom1+27)=2),FevDom1+27,""))</f>
        <v>40600</v>
      </c>
      <c r="Q8" s="5">
        <f>IF(DAY(FevDom1)=1,IF(AND(YEAR(FevDom1+21)=CalendárioAno,MONTH(FevDom1+21)=2),FevDom1+21,""),IF(AND(YEAR(FevDom1+28)=CalendárioAno,MONTH(FevDom1+28)=2),FevDom1+28,""))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IF(DAY(JanDom1)=1,IF(AND(YEAR(JanDom1+22)=CalendárioAno,MONTH(JanDom1+22)=1),JanDom1+22,""),IF(AND(YEAR(JanDom1+29)=CalendárioAno,MONTH(JanDom1+29)=1),JanDom1+29,""))</f>
        <v>40567</v>
      </c>
      <c r="D9" s="5">
        <f>IF(DAY(JanDom1)=1,IF(AND(YEAR(JanDom1+23)=CalendárioAno,MONTH(JanDom1+23)=1),JanDom1+23,""),IF(AND(YEAR(JanDom1+30)=CalendárioAno,MONTH(JanDom1+30)=1),JanDom1+30,""))</f>
        <v>40568</v>
      </c>
      <c r="E9" s="5">
        <f>IF(DAY(JanDom1)=1,IF(AND(YEAR(JanDom1+24)=CalendárioAno,MONTH(JanDom1+24)=1),JanDom1+24,""),IF(AND(YEAR(JanDom1+31)=CalendárioAno,MONTH(JanDom1+31)=1),JanDom1+31,""))</f>
        <v>40569</v>
      </c>
      <c r="F9" s="5">
        <f>IF(DAY(JanDom1)=1,IF(AND(YEAR(JanDom1+25)=CalendárioAno,MONTH(JanDom1+25)=1),JanDom1+25,""),IF(AND(YEAR(JanDom1+32)=CalendárioAno,MONTH(JanDom1+32)=1),JanDom1+32,""))</f>
        <v>40570</v>
      </c>
      <c r="G9" s="5">
        <f>IF(DAY(JanDom1)=1,IF(AND(YEAR(JanDom1+26)=CalendárioAno,MONTH(JanDom1+26)=1),JanDom1+26,""),IF(AND(YEAR(JanDom1+33)=CalendárioAno,MONTH(JanDom1+33)=1),JanDom1+33,""))</f>
        <v>40571</v>
      </c>
      <c r="H9" s="5">
        <f>IF(DAY(JanDom1)=1,IF(AND(YEAR(JanDom1+27)=CalendárioAno,MONTH(JanDom1+27)=1),JanDom1+27,""),IF(AND(YEAR(JanDom1+34)=CalendárioAno,MONTH(JanDom1+34)=1),JanDom1+34,""))</f>
        <v>40572</v>
      </c>
      <c r="I9" s="5">
        <f>IF(DAY(JanDom1)=1,IF(AND(YEAR(JanDom1+28)=CalendárioAno,MONTH(JanDom1+28)=1),JanDom1+28,""),IF(AND(YEAR(JanDom1+35)=CalendárioAno,MONTH(JanDom1+35)=1),JanDom1+35,""))</f>
        <v>40573</v>
      </c>
      <c r="J9" s="5"/>
      <c r="K9" s="5">
        <f>IF(DAY(FevDom1)=1,IF(AND(YEAR(FevDom1+22)=CalendárioAno,MONTH(FevDom1+22)=2),FevDom1+22,""),IF(AND(YEAR(FevDom1+29)=CalendárioAno,MONTH(FevDom1+29)=2),FevDom1+29,""))</f>
        <v>40602</v>
      </c>
      <c r="L9" s="5" t="str">
        <f>IF(DAY(FevDom1)=1,IF(AND(YEAR(FevDom1+23)=CalendárioAno,MONTH(FevDom1+23)=2),FevDom1+23,""),IF(AND(YEAR(FevDom1+30)=CalendárioAno,MONTH(FevDom1+30)=2),FevDom1+30,""))</f>
        <v/>
      </c>
      <c r="M9" s="5" t="str">
        <f>IF(DAY(FevDom1)=1,IF(AND(YEAR(FevDom1+24)=CalendárioAno,MONTH(FevDom1+24)=2),FevDom1+24,""),IF(AND(YEAR(FevDom1+31)=CalendárioAno,MONTH(FevDom1+31)=2),FevDom1+31,""))</f>
        <v/>
      </c>
      <c r="N9" s="5" t="str">
        <f>IF(DAY(FevDom1)=1,IF(AND(YEAR(FevDom1+25)=CalendárioAno,MONTH(FevDom1+25)=2),FevDom1+25,""),IF(AND(YEAR(FevDom1+32)=CalendárioAno,MONTH(FevDom1+32)=2),FevDom1+32,""))</f>
        <v/>
      </c>
      <c r="O9" s="5" t="str">
        <f>IF(DAY(FevDom1)=1,IF(AND(YEAR(FevDom1+26)=CalendárioAno,MONTH(FevDom1+26)=2),FevDom1+26,""),IF(AND(YEAR(FevDom1+33)=CalendárioAno,MONTH(FevDom1+33)=2),FevDom1+33,""))</f>
        <v/>
      </c>
      <c r="P9" s="5" t="str">
        <f>IF(DAY(FevDom1)=1,IF(AND(YEAR(FevDom1+27)=CalendárioAno,MONTH(FevDom1+27)=2),FevDom1+27,""),IF(AND(YEAR(FevDom1+34)=CalendárioAno,MONTH(FevDom1+34)=2),FevDom1+34,""))</f>
        <v/>
      </c>
      <c r="Q9" s="5" t="str">
        <f>IF(DAY(FevDom1)=1,IF(AND(YEAR(FevDom1+28)=CalendárioAno,MONTH(FevDom1+28)=2),FevDom1+28,""),IF(AND(YEAR(FevDom1+35)=CalendárioAno,MONTH(FevDom1+35)=2),FevDom1+35,""))</f>
        <v/>
      </c>
      <c r="R9" s="2"/>
      <c r="S9" s="8"/>
      <c r="U9" s="16" t="s">
        <v>19</v>
      </c>
      <c r="Z9" s="2"/>
      <c r="AH9" s="2"/>
      <c r="AP9" s="2"/>
    </row>
    <row r="10" spans="2:42" ht="15" customHeight="1" x14ac:dyDescent="0.2">
      <c r="B10" s="2"/>
      <c r="C10" s="5">
        <f>IF(DAY(JanDom1)=1,IF(AND(YEAR(JanDom1+29)=CalendárioAno,MONTH(JanDom1+29)=1),JanDom1+29,""),IF(AND(YEAR(JanDom1+36)=CalendárioAno,MONTH(JanDom1+36)=1),JanDom1+36,""))</f>
        <v>40574</v>
      </c>
      <c r="D10" s="5" t="str">
        <f>IF(DAY(JanDom1)=1,IF(AND(YEAR(JanDom1+30)=CalendárioAno,MONTH(JanDom1+30)=1),JanDom1+30,""),IF(AND(YEAR(JanDom1+37)=CalendárioAno,MONTH(JanDom1+37)=1),JanDom1+37,""))</f>
        <v/>
      </c>
      <c r="E10" s="5" t="str">
        <f>IF(DAY(JanDom1)=1,IF(AND(YEAR(JanDom1+31)=CalendárioAno,MONTH(JanDom1+31)=1),JanDom1+31,""),IF(AND(YEAR(JanDom1+38)=CalendárioAno,MONTH(JanDom1+38)=1),JanDom1+38,""))</f>
        <v/>
      </c>
      <c r="F10" s="5" t="str">
        <f>IF(DAY(JanDom1)=1,IF(AND(YEAR(JanDom1+32)=CalendárioAno,MONTH(JanDom1+32)=1),JanDom1+32,""),IF(AND(YEAR(JanDom1+39)=CalendárioAno,MONTH(JanDom1+39)=1),JanDom1+39,""))</f>
        <v/>
      </c>
      <c r="G10" s="5" t="str">
        <f>IF(DAY(JanDom1)=1,IF(AND(YEAR(JanDom1+33)=CalendárioAno,MONTH(JanDom1+33)=1),JanDom1+33,""),IF(AND(YEAR(JanDom1+40)=CalendárioAno,MONTH(JanDom1+40)=1),JanDom1+40,""))</f>
        <v/>
      </c>
      <c r="H10" s="5" t="str">
        <f>IF(DAY(JanDom1)=1,IF(AND(YEAR(JanDom1+34)=CalendárioAno,MONTH(JanDom1+34)=1),JanDom1+34,""),IF(AND(YEAR(JanDom1+41)=CalendárioAno,MONTH(JanDom1+41)=1),JanDom1+41,""))</f>
        <v/>
      </c>
      <c r="I10" s="5" t="str">
        <f>IF(DAY(JanDom1)=1,IF(AND(YEAR(JanDom1+35)=CalendárioAno,MONTH(JanDom1+35)=1),JanDom1+35,""),IF(AND(YEAR(JanDom1+42)=CalendárioAno,MONTH(JanDom1+42)=1),JanDom1+42,""))</f>
        <v/>
      </c>
      <c r="J10" s="5"/>
      <c r="K10" s="5" t="str">
        <f>IF(DAY(FevDom1)=1,IF(AND(YEAR(FevDom1+29)=CalendárioAno,MONTH(FevDom1+29)=2),FevDom1+29,""),IF(AND(YEAR(FevDom1+36)=CalendárioAno,MONTH(FevDom1+36)=2),FevDom1+36,""))</f>
        <v/>
      </c>
      <c r="L10" s="5" t="str">
        <f>IF(DAY(FevDom1)=1,IF(AND(YEAR(FevDom1+30)=CalendárioAno,MONTH(FevDom1+30)=2),FevDom1+30,""),IF(AND(YEAR(FevDom1+37)=CalendárioAno,MONTH(FevDom1+37)=2),FevDom1+37,""))</f>
        <v/>
      </c>
      <c r="M10" s="5" t="str">
        <f>IF(DAY(FevDom1)=1,IF(AND(YEAR(FevDom1+31)=CalendárioAno,MONTH(FevDom1+31)=2),FevDom1+31,""),IF(AND(YEAR(FevDom1+38)=CalendárioAno,MONTH(FevDom1+38)=2),FevDom1+38,""))</f>
        <v/>
      </c>
      <c r="N10" s="5" t="str">
        <f>IF(DAY(FevDom1)=1,IF(AND(YEAR(FevDom1+32)=CalendárioAno,MONTH(FevDom1+32)=2),FevDom1+32,""),IF(AND(YEAR(FevDom1+39)=CalendárioAno,MONTH(FevDom1+39)=2),FevDom1+39,""))</f>
        <v/>
      </c>
      <c r="O10" s="5" t="str">
        <f>IF(DAY(FevDom1)=1,IF(AND(YEAR(FevDom1+33)=CalendárioAno,MONTH(FevDom1+33)=2),FevDom1+33,""),IF(AND(YEAR(FevDom1+40)=CalendárioAno,MONTH(FevDom1+40)=2),FevDom1+40,""))</f>
        <v/>
      </c>
      <c r="P10" s="5" t="str">
        <f>IF(DAY(FevDom1)=1,IF(AND(YEAR(FevDom1+34)=CalendárioAno,MONTH(FevDom1+34)=2),FevDom1+34,""),IF(AND(YEAR(FevDom1+41)=CalendárioAno,MONTH(FevDom1+41)=2),FevDom1+41,""))</f>
        <v/>
      </c>
      <c r="Q10" s="5" t="str">
        <f>IF(DAY(FevDom1)=1,IF(AND(YEAR(FevDom1+35)=CalendárioAno,MONTH(FevDom1+35)=2),FevDom1+35,""),IF(AND(YEAR(FevDom1+42)=CalendárioAno,MONTH(FevDom1+42)=2),FevDom1+42,""))</f>
        <v/>
      </c>
      <c r="R10" s="2"/>
      <c r="S10" s="8"/>
      <c r="U10" s="23" t="s">
        <v>20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14</v>
      </c>
      <c r="D12" s="6"/>
      <c r="E12" s="6"/>
      <c r="F12" s="6"/>
      <c r="G12" s="6"/>
      <c r="H12" s="6"/>
      <c r="I12" s="6"/>
      <c r="J12" s="3"/>
      <c r="K12" s="7" t="s">
        <v>15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0</v>
      </c>
      <c r="D13" s="24" t="s">
        <v>1</v>
      </c>
      <c r="E13" s="24" t="s">
        <v>23</v>
      </c>
      <c r="F13" s="24" t="s">
        <v>23</v>
      </c>
      <c r="G13" s="24" t="s">
        <v>0</v>
      </c>
      <c r="H13" s="24" t="s">
        <v>0</v>
      </c>
      <c r="I13" s="24" t="s">
        <v>24</v>
      </c>
      <c r="J13" s="6"/>
      <c r="K13" s="24" t="s">
        <v>0</v>
      </c>
      <c r="L13" s="24" t="s">
        <v>1</v>
      </c>
      <c r="M13" s="24" t="s">
        <v>23</v>
      </c>
      <c r="N13" s="24" t="s">
        <v>23</v>
      </c>
      <c r="O13" s="24" t="s">
        <v>0</v>
      </c>
      <c r="P13" s="24" t="s">
        <v>0</v>
      </c>
      <c r="Q13" s="24" t="s">
        <v>24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>IF(DAY(MarDom1)=1,"",IF(AND(YEAR(MarDom1+1)=CalendárioAno,MONTH(MarDom1+1)=3),MarDom1+1,""))</f>
        <v/>
      </c>
      <c r="D14" s="5">
        <f>IF(DAY(MarDom1)=1,"",IF(AND(YEAR(MarDom1+2)=CalendárioAno,MONTH(MarDom1+2)=3),MarDom1+2,""))</f>
        <v>40603</v>
      </c>
      <c r="E14" s="5">
        <f>IF(DAY(MarDom1)=1,"",IF(AND(YEAR(MarDom1+3)=CalendárioAno,MONTH(MarDom1+3)=3),MarDom1+3,""))</f>
        <v>40604</v>
      </c>
      <c r="F14" s="5">
        <f>IF(DAY(MarDom1)=1,"",IF(AND(YEAR(MarDom1+4)=CalendárioAno,MONTH(MarDom1+4)=3),MarDom1+4,""))</f>
        <v>40605</v>
      </c>
      <c r="G14" s="5">
        <f>IF(DAY(MarDom1)=1,"",IF(AND(YEAR(MarDom1+5)=CalendárioAno,MONTH(MarDom1+5)=3),MarDom1+5,""))</f>
        <v>40606</v>
      </c>
      <c r="H14" s="5">
        <f>IF(DAY(MarDom1)=1,"",IF(AND(YEAR(MarDom1+6)=CalendárioAno,MONTH(MarDom1+6)=3),MarDom1+6,""))</f>
        <v>40607</v>
      </c>
      <c r="I14" s="5">
        <f>IF(DAY(MarDom1)=1,IF(AND(YEAR(MarDom1)=CalendárioAno,MONTH(MarDom1)=3),MarDom1,""),IF(AND(YEAR(MarDom1+7)=CalendárioAno,MONTH(MarDom1+7)=3),MarDom1+7,""))</f>
        <v>40608</v>
      </c>
      <c r="J14" s="4"/>
      <c r="K14" s="5" t="str">
        <f>IF(DAY(AbrDom1)=1,"",IF(AND(YEAR(AbrDom1+1)=CalendárioAno,MONTH(AbrDom1+1)=4),AbrDom1+1,""))</f>
        <v/>
      </c>
      <c r="L14" s="5" t="str">
        <f>IF(DAY(AbrDom1)=1,"",IF(AND(YEAR(AbrDom1+2)=CalendárioAno,MONTH(AbrDom1+2)=4),AbrDom1+2,""))</f>
        <v/>
      </c>
      <c r="M14" s="5" t="str">
        <f>IF(DAY(AbrDom1)=1,"",IF(AND(YEAR(AbrDom1+3)=CalendárioAno,MONTH(AbrDom1+3)=4),AbrDom1+3,""))</f>
        <v/>
      </c>
      <c r="N14" s="5" t="str">
        <f>IF(DAY(AbrDom1)=1,"",IF(AND(YEAR(AbrDom1+4)=CalendárioAno,MONTH(AbrDom1+4)=4),AbrDom1+4,""))</f>
        <v/>
      </c>
      <c r="O14" s="5">
        <f>IF(DAY(AbrDom1)=1,"",IF(AND(YEAR(AbrDom1+5)=CalendárioAno,MONTH(AbrDom1+5)=4),AbrDom1+5,""))</f>
        <v>40634</v>
      </c>
      <c r="P14" s="5">
        <f>IF(DAY(AbrDom1)=1,"",IF(AND(YEAR(AbrDom1+6)=CalendárioAno,MONTH(AbrDom1+6)=4),AbrDom1+6,""))</f>
        <v>40635</v>
      </c>
      <c r="Q14" s="5">
        <f>IF(DAY(AbrDom1)=1,IF(AND(YEAR(AbrDom1)=CalendárioAno,MONTH(AbrDom1)=4),AbrDom1,""),IF(AND(YEAR(AbrDom1+7)=CalendárioAno,MONTH(AbrDom1+7)=4),AbrDom1+7,""))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IF(DAY(MarDom1)=1,IF(AND(YEAR(MarDom1+1)=CalendárioAno,MONTH(MarDom1+1)=3),MarDom1+1,""),IF(AND(YEAR(MarDom1+8)=CalendárioAno,MONTH(MarDom1+8)=3),MarDom1+8,""))</f>
        <v>40609</v>
      </c>
      <c r="D15" s="5">
        <f>IF(DAY(MarDom1)=1,IF(AND(YEAR(MarDom1+2)=CalendárioAno,MONTH(MarDom1+2)=3),MarDom1+2,""),IF(AND(YEAR(MarDom1+9)=CalendárioAno,MONTH(MarDom1+9)=3),MarDom1+9,""))</f>
        <v>40610</v>
      </c>
      <c r="E15" s="5">
        <f>IF(DAY(MarDom1)=1,IF(AND(YEAR(MarDom1+3)=CalendárioAno,MONTH(MarDom1+3)=3),MarDom1+3,""),IF(AND(YEAR(MarDom1+10)=CalendárioAno,MONTH(MarDom1+10)=3),MarDom1+10,""))</f>
        <v>40611</v>
      </c>
      <c r="F15" s="5">
        <f>IF(DAY(MarDom1)=1,IF(AND(YEAR(MarDom1+4)=CalendárioAno,MONTH(MarDom1+4)=3),MarDom1+4,""),IF(AND(YEAR(MarDom1+11)=CalendárioAno,MONTH(MarDom1+11)=3),MarDom1+11,""))</f>
        <v>40612</v>
      </c>
      <c r="G15" s="5">
        <f>IF(DAY(MarDom1)=1,IF(AND(YEAR(MarDom1+5)=CalendárioAno,MONTH(MarDom1+5)=3),MarDom1+5,""),IF(AND(YEAR(MarDom1+12)=CalendárioAno,MONTH(MarDom1+12)=3),MarDom1+12,""))</f>
        <v>40613</v>
      </c>
      <c r="H15" s="5">
        <f>IF(DAY(MarDom1)=1,IF(AND(YEAR(MarDom1+6)=CalendárioAno,MONTH(MarDom1+6)=3),MarDom1+6,""),IF(AND(YEAR(MarDom1+13)=CalendárioAno,MONTH(MarDom1+13)=3),MarDom1+13,""))</f>
        <v>40614</v>
      </c>
      <c r="I15" s="5">
        <f>IF(DAY(MarDom1)=1,IF(AND(YEAR(MarDom1+7)=CalendárioAno,MONTH(MarDom1+7)=3),MarDom1+7,""),IF(AND(YEAR(MarDom1+14)=CalendárioAno,MONTH(MarDom1+14)=3),MarDom1+14,""))</f>
        <v>40615</v>
      </c>
      <c r="J15" s="5"/>
      <c r="K15" s="5">
        <f>IF(DAY(AbrDom1)=1,IF(AND(YEAR(AbrDom1+1)=CalendárioAno,MONTH(AbrDom1+1)=4),AbrDom1+1,""),IF(AND(YEAR(AbrDom1+8)=CalendárioAno,MONTH(AbrDom1+8)=4),AbrDom1+8,""))</f>
        <v>40637</v>
      </c>
      <c r="L15" s="5">
        <f>IF(DAY(AbrDom1)=1,IF(AND(YEAR(AbrDom1+2)=CalendárioAno,MONTH(AbrDom1+2)=4),AbrDom1+2,""),IF(AND(YEAR(AbrDom1+9)=CalendárioAno,MONTH(AbrDom1+9)=4),AbrDom1+9,""))</f>
        <v>40638</v>
      </c>
      <c r="M15" s="5">
        <f>IF(DAY(AbrDom1)=1,IF(AND(YEAR(AbrDom1+3)=CalendárioAno,MONTH(AbrDom1+3)=4),AbrDom1+3,""),IF(AND(YEAR(AbrDom1+10)=CalendárioAno,MONTH(AbrDom1+10)=4),AbrDom1+10,""))</f>
        <v>40639</v>
      </c>
      <c r="N15" s="5">
        <f>IF(DAY(AbrDom1)=1,IF(AND(YEAR(AbrDom1+4)=CalendárioAno,MONTH(AbrDom1+4)=4),AbrDom1+4,""),IF(AND(YEAR(AbrDom1+11)=CalendárioAno,MONTH(AbrDom1+11)=4),AbrDom1+11,""))</f>
        <v>40640</v>
      </c>
      <c r="O15" s="5">
        <f>IF(DAY(AbrDom1)=1,IF(AND(YEAR(AbrDom1+5)=CalendárioAno,MONTH(AbrDom1+5)=4),AbrDom1+5,""),IF(AND(YEAR(AbrDom1+12)=CalendárioAno,MONTH(AbrDom1+12)=4),AbrDom1+12,""))</f>
        <v>40641</v>
      </c>
      <c r="P15" s="5">
        <f>IF(DAY(AbrDom1)=1,IF(AND(YEAR(AbrDom1+6)=CalendárioAno,MONTH(AbrDom1+6)=4),AbrDom1+6,""),IF(AND(YEAR(AbrDom1+13)=CalendárioAno,MONTH(AbrDom1+13)=4),AbrDom1+13,""))</f>
        <v>40642</v>
      </c>
      <c r="Q15" s="5">
        <f>IF(DAY(AbrDom1)=1,IF(AND(YEAR(AbrDom1+7)=CalendárioAno,MONTH(AbrDom1+7)=4),AbrDom1+7,""),IF(AND(YEAR(AbrDom1+14)=CalendárioAno,MONTH(AbrDom1+14)=4),AbrDom1+14,""))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IF(DAY(MarDom1)=1,IF(AND(YEAR(MarDom1+8)=CalendárioAno,MONTH(MarDom1+8)=3),MarDom1+8,""),IF(AND(YEAR(MarDom1+15)=CalendárioAno,MONTH(MarDom1+15)=3),MarDom1+15,""))</f>
        <v>40616</v>
      </c>
      <c r="D16" s="5">
        <f>IF(DAY(MarDom1)=1,IF(AND(YEAR(MarDom1+9)=CalendárioAno,MONTH(MarDom1+9)=3),MarDom1+9,""),IF(AND(YEAR(MarDom1+16)=CalendárioAno,MONTH(MarDom1+16)=3),MarDom1+16,""))</f>
        <v>40617</v>
      </c>
      <c r="E16" s="5">
        <f>IF(DAY(MarDom1)=1,IF(AND(YEAR(MarDom1+10)=CalendárioAno,MONTH(MarDom1+10)=3),MarDom1+10,""),IF(AND(YEAR(MarDom1+17)=CalendárioAno,MONTH(MarDom1+17)=3),MarDom1+17,""))</f>
        <v>40618</v>
      </c>
      <c r="F16" s="5">
        <f>IF(DAY(MarDom1)=1,IF(AND(YEAR(MarDom1+11)=CalendárioAno,MONTH(MarDom1+11)=3),MarDom1+11,""),IF(AND(YEAR(MarDom1+18)=CalendárioAno,MONTH(MarDom1+18)=3),MarDom1+18,""))</f>
        <v>40619</v>
      </c>
      <c r="G16" s="5">
        <f>IF(DAY(MarDom1)=1,IF(AND(YEAR(MarDom1+12)=CalendárioAno,MONTH(MarDom1+12)=3),MarDom1+12,""),IF(AND(YEAR(MarDom1+19)=CalendárioAno,MONTH(MarDom1+19)=3),MarDom1+19,""))</f>
        <v>40620</v>
      </c>
      <c r="H16" s="5">
        <f>IF(DAY(MarDom1)=1,IF(AND(YEAR(MarDom1+13)=CalendárioAno,MONTH(MarDom1+13)=3),MarDom1+13,""),IF(AND(YEAR(MarDom1+20)=CalendárioAno,MONTH(MarDom1+20)=3),MarDom1+20,""))</f>
        <v>40621</v>
      </c>
      <c r="I16" s="5">
        <f>IF(DAY(MarDom1)=1,IF(AND(YEAR(MarDom1+14)=CalendárioAno,MONTH(MarDom1+14)=3),MarDom1+14,""),IF(AND(YEAR(MarDom1+21)=CalendárioAno,MONTH(MarDom1+21)=3),MarDom1+21,""))</f>
        <v>40622</v>
      </c>
      <c r="J16" s="5"/>
      <c r="K16" s="5">
        <f>IF(DAY(AbrDom1)=1,IF(AND(YEAR(AbrDom1+8)=CalendárioAno,MONTH(AbrDom1+8)=4),AbrDom1+8,""),IF(AND(YEAR(AbrDom1+15)=CalendárioAno,MONTH(AbrDom1+15)=4),AbrDom1+15,""))</f>
        <v>40644</v>
      </c>
      <c r="L16" s="5">
        <f>IF(DAY(AbrDom1)=1,IF(AND(YEAR(AbrDom1+9)=CalendárioAno,MONTH(AbrDom1+9)=4),AbrDom1+9,""),IF(AND(YEAR(AbrDom1+16)=CalendárioAno,MONTH(AbrDom1+16)=4),AbrDom1+16,""))</f>
        <v>40645</v>
      </c>
      <c r="M16" s="5">
        <f>IF(DAY(AbrDom1)=1,IF(AND(YEAR(AbrDom1+10)=CalendárioAno,MONTH(AbrDom1+10)=4),AbrDom1+10,""),IF(AND(YEAR(AbrDom1+17)=CalendárioAno,MONTH(AbrDom1+17)=4),AbrDom1+17,""))</f>
        <v>40646</v>
      </c>
      <c r="N16" s="5">
        <f>IF(DAY(AbrDom1)=1,IF(AND(YEAR(AbrDom1+11)=CalendárioAno,MONTH(AbrDom1+11)=4),AbrDom1+11,""),IF(AND(YEAR(AbrDom1+18)=CalendárioAno,MONTH(AbrDom1+18)=4),AbrDom1+18,""))</f>
        <v>40647</v>
      </c>
      <c r="O16" s="5">
        <f>IF(DAY(AbrDom1)=1,IF(AND(YEAR(AbrDom1+12)=CalendárioAno,MONTH(AbrDom1+12)=4),AbrDom1+12,""),IF(AND(YEAR(AbrDom1+19)=CalendárioAno,MONTH(AbrDom1+19)=4),AbrDom1+19,""))</f>
        <v>40648</v>
      </c>
      <c r="P16" s="5">
        <f>IF(DAY(AbrDom1)=1,IF(AND(YEAR(AbrDom1+13)=CalendárioAno,MONTH(AbrDom1+13)=4),AbrDom1+13,""),IF(AND(YEAR(AbrDom1+20)=CalendárioAno,MONTH(AbrDom1+20)=4),AbrDom1+20,""))</f>
        <v>40649</v>
      </c>
      <c r="Q16" s="5">
        <f>IF(DAY(AbrDom1)=1,IF(AND(YEAR(AbrDom1+14)=CalendárioAno,MONTH(AbrDom1+14)=4),AbrDom1+14,""),IF(AND(YEAR(AbrDom1+21)=CalendárioAno,MONTH(AbrDom1+21)=4),AbrDom1+21,""))</f>
        <v>40650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>IF(DAY(MarDom1)=1,IF(AND(YEAR(MarDom1+15)=CalendárioAno,MONTH(MarDom1+15)=3),MarDom1+15,""),IF(AND(YEAR(MarDom1+22)=CalendárioAno,MONTH(MarDom1+22)=3),MarDom1+22,""))</f>
        <v>40623</v>
      </c>
      <c r="D17" s="5">
        <f>IF(DAY(MarDom1)=1,IF(AND(YEAR(MarDom1+16)=CalendárioAno,MONTH(MarDom1+16)=3),MarDom1+16,""),IF(AND(YEAR(MarDom1+23)=CalendárioAno,MONTH(MarDom1+23)=3),MarDom1+23,""))</f>
        <v>40624</v>
      </c>
      <c r="E17" s="5">
        <f>IF(DAY(MarDom1)=1,IF(AND(YEAR(MarDom1+17)=CalendárioAno,MONTH(MarDom1+17)=3),MarDom1+17,""),IF(AND(YEAR(MarDom1+24)=CalendárioAno,MONTH(MarDom1+24)=3),MarDom1+24,""))</f>
        <v>40625</v>
      </c>
      <c r="F17" s="5">
        <f>IF(DAY(MarDom1)=1,IF(AND(YEAR(MarDom1+18)=CalendárioAno,MONTH(MarDom1+18)=3),MarDom1+18,""),IF(AND(YEAR(MarDom1+25)=CalendárioAno,MONTH(MarDom1+25)=3),MarDom1+25,""))</f>
        <v>40626</v>
      </c>
      <c r="G17" s="5">
        <f>IF(DAY(MarDom1)=1,IF(AND(YEAR(MarDom1+19)=CalendárioAno,MONTH(MarDom1+19)=3),MarDom1+19,""),IF(AND(YEAR(MarDom1+26)=CalendárioAno,MONTH(MarDom1+26)=3),MarDom1+26,""))</f>
        <v>40627</v>
      </c>
      <c r="H17" s="5">
        <f>IF(DAY(MarDom1)=1,IF(AND(YEAR(MarDom1+20)=CalendárioAno,MONTH(MarDom1+20)=3),MarDom1+20,""),IF(AND(YEAR(MarDom1+27)=CalendárioAno,MONTH(MarDom1+27)=3),MarDom1+27,""))</f>
        <v>40628</v>
      </c>
      <c r="I17" s="5">
        <f>IF(DAY(MarDom1)=1,IF(AND(YEAR(MarDom1+21)=CalendárioAno,MONTH(MarDom1+21)=3),MarDom1+21,""),IF(AND(YEAR(MarDom1+28)=CalendárioAno,MONTH(MarDom1+28)=3),MarDom1+28,""))</f>
        <v>40629</v>
      </c>
      <c r="J17" s="5"/>
      <c r="K17" s="5">
        <f>IF(DAY(AbrDom1)=1,IF(AND(YEAR(AbrDom1+15)=CalendárioAno,MONTH(AbrDom1+15)=4),AbrDom1+15,""),IF(AND(YEAR(AbrDom1+22)=CalendárioAno,MONTH(AbrDom1+22)=4),AbrDom1+22,""))</f>
        <v>40651</v>
      </c>
      <c r="L17" s="5">
        <f>IF(DAY(AbrDom1)=1,IF(AND(YEAR(AbrDom1+16)=CalendárioAno,MONTH(AbrDom1+16)=4),AbrDom1+16,""),IF(AND(YEAR(AbrDom1+23)=CalendárioAno,MONTH(AbrDom1+23)=4),AbrDom1+23,""))</f>
        <v>40652</v>
      </c>
      <c r="M17" s="5">
        <f>IF(DAY(AbrDom1)=1,IF(AND(YEAR(AbrDom1+17)=CalendárioAno,MONTH(AbrDom1+17)=4),AbrDom1+17,""),IF(AND(YEAR(AbrDom1+24)=CalendárioAno,MONTH(AbrDom1+24)=4),AbrDom1+24,""))</f>
        <v>40653</v>
      </c>
      <c r="N17" s="5">
        <f>IF(DAY(AbrDom1)=1,IF(AND(YEAR(AbrDom1+18)=CalendárioAno,MONTH(AbrDom1+18)=4),AbrDom1+18,""),IF(AND(YEAR(AbrDom1+25)=CalendárioAno,MONTH(AbrDom1+25)=4),AbrDom1+25,""))</f>
        <v>40654</v>
      </c>
      <c r="O17" s="5">
        <f>IF(DAY(AbrDom1)=1,IF(AND(YEAR(AbrDom1+19)=CalendárioAno,MONTH(AbrDom1+19)=4),AbrDom1+19,""),IF(AND(YEAR(AbrDom1+26)=CalendárioAno,MONTH(AbrDom1+26)=4),AbrDom1+26,""))</f>
        <v>40655</v>
      </c>
      <c r="P17" s="5">
        <f>IF(DAY(AbrDom1)=1,IF(AND(YEAR(AbrDom1+20)=CalendárioAno,MONTH(AbrDom1+20)=4),AbrDom1+20,""),IF(AND(YEAR(AbrDom1+27)=CalendárioAno,MONTH(AbrDom1+27)=4),AbrDom1+27,""))</f>
        <v>40656</v>
      </c>
      <c r="Q17" s="5">
        <f>IF(DAY(AbrDom1)=1,IF(AND(YEAR(AbrDom1+21)=CalendárioAno,MONTH(AbrDom1+21)=4),AbrDom1+21,""),IF(AND(YEAR(AbrDom1+28)=CalendárioAno,MONTH(AbrDom1+28)=4),AbrDom1+28,""))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IF(DAY(MarDom1)=1,IF(AND(YEAR(MarDom1+22)=CalendárioAno,MONTH(MarDom1+22)=3),MarDom1+22,""),IF(AND(YEAR(MarDom1+29)=CalendárioAno,MONTH(MarDom1+29)=3),MarDom1+29,""))</f>
        <v>40630</v>
      </c>
      <c r="D18" s="5">
        <f>IF(DAY(MarDom1)=1,IF(AND(YEAR(MarDom1+23)=CalendárioAno,MONTH(MarDom1+23)=3),MarDom1+23,""),IF(AND(YEAR(MarDom1+30)=CalendárioAno,MONTH(MarDom1+30)=3),MarDom1+30,""))</f>
        <v>40631</v>
      </c>
      <c r="E18" s="5">
        <f>IF(DAY(MarDom1)=1,IF(AND(YEAR(MarDom1+24)=CalendárioAno,MONTH(MarDom1+24)=3),MarDom1+24,""),IF(AND(YEAR(MarDom1+31)=CalendárioAno,MONTH(MarDom1+31)=3),MarDom1+31,""))</f>
        <v>40632</v>
      </c>
      <c r="F18" s="5">
        <f>IF(DAY(MarDom1)=1,IF(AND(YEAR(MarDom1+25)=CalendárioAno,MONTH(MarDom1+25)=3),MarDom1+25,""),IF(AND(YEAR(MarDom1+32)=CalendárioAno,MONTH(MarDom1+32)=3),MarDom1+32,""))</f>
        <v>40633</v>
      </c>
      <c r="G18" s="5" t="str">
        <f>IF(DAY(MarDom1)=1,IF(AND(YEAR(MarDom1+26)=CalendárioAno,MONTH(MarDom1+26)=3),MarDom1+26,""),IF(AND(YEAR(MarDom1+33)=CalendárioAno,MONTH(MarDom1+33)=3),MarDom1+33,""))</f>
        <v/>
      </c>
      <c r="H18" s="5" t="str">
        <f>IF(DAY(MarDom1)=1,IF(AND(YEAR(MarDom1+27)=CalendárioAno,MONTH(MarDom1+27)=3),MarDom1+27,""),IF(AND(YEAR(MarDom1+34)=CalendárioAno,MONTH(MarDom1+34)=3),MarDom1+34,""))</f>
        <v/>
      </c>
      <c r="I18" s="5" t="str">
        <f>IF(DAY(MarDom1)=1,IF(AND(YEAR(MarDom1+28)=CalendárioAno,MONTH(MarDom1+28)=3),MarDom1+28,""),IF(AND(YEAR(MarDom1+35)=CalendárioAno,MONTH(MarDom1+35)=3),MarDom1+35,""))</f>
        <v/>
      </c>
      <c r="J18" s="5"/>
      <c r="K18" s="5">
        <f>IF(DAY(AbrDom1)=1,IF(AND(YEAR(AbrDom1+22)=CalendárioAno,MONTH(AbrDom1+22)=4),AbrDom1+22,""),IF(AND(YEAR(AbrDom1+29)=CalendárioAno,MONTH(AbrDom1+29)=4),AbrDom1+29,""))</f>
        <v>40658</v>
      </c>
      <c r="L18" s="5">
        <f>IF(DAY(AbrDom1)=1,IF(AND(YEAR(AbrDom1+23)=CalendárioAno,MONTH(AbrDom1+23)=4),AbrDom1+23,""),IF(AND(YEAR(AbrDom1+30)=CalendárioAno,MONTH(AbrDom1+30)=4),AbrDom1+30,""))</f>
        <v>40659</v>
      </c>
      <c r="M18" s="5">
        <f>IF(DAY(AbrDom1)=1,IF(AND(YEAR(AbrDom1+24)=CalendárioAno,MONTH(AbrDom1+24)=4),AbrDom1+24,""),IF(AND(YEAR(AbrDom1+31)=CalendárioAno,MONTH(AbrDom1+31)=4),AbrDom1+31,""))</f>
        <v>40660</v>
      </c>
      <c r="N18" s="5">
        <f>IF(DAY(AbrDom1)=1,IF(AND(YEAR(AbrDom1+25)=CalendárioAno,MONTH(AbrDom1+25)=4),AbrDom1+25,""),IF(AND(YEAR(AbrDom1+32)=CalendárioAno,MONTH(AbrDom1+32)=4),AbrDom1+32,""))</f>
        <v>40661</v>
      </c>
      <c r="O18" s="5">
        <f>IF(DAY(AbrDom1)=1,IF(AND(YEAR(AbrDom1+26)=CalendárioAno,MONTH(AbrDom1+26)=4),AbrDom1+26,""),IF(AND(YEAR(AbrDom1+33)=CalendárioAno,MONTH(AbrDom1+33)=4),AbrDom1+33,""))</f>
        <v>40662</v>
      </c>
      <c r="P18" s="5">
        <f>IF(DAY(AbrDom1)=1,IF(AND(YEAR(AbrDom1+27)=CalendárioAno,MONTH(AbrDom1+27)=4),AbrDom1+27,""),IF(AND(YEAR(AbrDom1+34)=CalendárioAno,MONTH(AbrDom1+34)=4),AbrDom1+34,""))</f>
        <v>40663</v>
      </c>
      <c r="Q18" s="5" t="str">
        <f>IF(DAY(AbrDom1)=1,IF(AND(YEAR(AbrDom1+28)=CalendárioAno,MONTH(AbrDom1+28)=4),AbrDom1+28,""),IF(AND(YEAR(AbrDom1+35)=CalendárioAno,MONTH(AbrDom1+35)=4),AbrDom1+35,""))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IF(DAY(MarDom1)=1,IF(AND(YEAR(MarDom1+29)=CalendárioAno,MONTH(MarDom1+29)=3),MarDom1+29,""),IF(AND(YEAR(MarDom1+36)=CalendárioAno,MONTH(MarDom1+36)=3),MarDom1+36,""))</f>
        <v/>
      </c>
      <c r="D19" s="5" t="str">
        <f>IF(DAY(MarDom1)=1,IF(AND(YEAR(MarDom1+30)=CalendárioAno,MONTH(MarDom1+30)=3),MarDom1+30,""),IF(AND(YEAR(MarDom1+37)=CalendárioAno,MONTH(MarDom1+37)=3),MarDom1+37,""))</f>
        <v/>
      </c>
      <c r="E19" s="5" t="str">
        <f>IF(DAY(MarDom1)=1,IF(AND(YEAR(MarDom1+31)=CalendárioAno,MONTH(MarDom1+31)=3),MarDom1+31,""),IF(AND(YEAR(MarDom1+38)=CalendárioAno,MONTH(MarDom1+38)=3),MarDom1+38,""))</f>
        <v/>
      </c>
      <c r="F19" s="5" t="str">
        <f>IF(DAY(MarDom1)=1,IF(AND(YEAR(MarDom1+32)=CalendárioAno,MONTH(MarDom1+32)=3),MarDom1+32,""),IF(AND(YEAR(MarDom1+39)=CalendárioAno,MONTH(MarDom1+39)=3),MarDom1+39,""))</f>
        <v/>
      </c>
      <c r="G19" s="5" t="str">
        <f>IF(DAY(MarDom1)=1,IF(AND(YEAR(MarDom1+33)=CalendárioAno,MONTH(MarDom1+33)=3),MarDom1+33,""),IF(AND(YEAR(MarDom1+40)=CalendárioAno,MONTH(MarDom1+40)=3),MarDom1+40,""))</f>
        <v/>
      </c>
      <c r="H19" s="5" t="str">
        <f>IF(DAY(MarDom1)=1,IF(AND(YEAR(MarDom1+34)=CalendárioAno,MONTH(MarDom1+34)=3),MarDom1+34,""),IF(AND(YEAR(MarDom1+41)=CalendárioAno,MONTH(MarDom1+41)=3),MarDom1+41,""))</f>
        <v/>
      </c>
      <c r="I19" s="5" t="str">
        <f>IF(DAY(MarDom1)=1,IF(AND(YEAR(MarDom1+35)=CalendárioAno,MONTH(MarDom1+35)=3),MarDom1+35,""),IF(AND(YEAR(MarDom1+42)=CalendárioAno,MONTH(MarDom1+42)=3),MarDom1+42,""))</f>
        <v/>
      </c>
      <c r="J19" s="5"/>
      <c r="K19" s="5" t="str">
        <f>IF(DAY(AbrDom1)=1,IF(AND(YEAR(AbrDom1+29)=CalendárioAno,MONTH(AbrDom1+29)=4),AbrDom1+29,""),IF(AND(YEAR(AbrDom1+36)=CalendárioAno,MONTH(AbrDom1+36)=4),AbrDom1+36,""))</f>
        <v/>
      </c>
      <c r="L19" s="5" t="str">
        <f>IF(DAY(AbrDom1)=1,IF(AND(YEAR(AbrDom1+30)=CalendárioAno,MONTH(AbrDom1+30)=4),AbrDom1+30,""),IF(AND(YEAR(AbrDom1+37)=CalendárioAno,MONTH(AbrDom1+37)=4),AbrDom1+37,""))</f>
        <v/>
      </c>
      <c r="M19" s="5" t="str">
        <f>IF(DAY(AbrDom1)=1,IF(AND(YEAR(AbrDom1+31)=CalendárioAno,MONTH(AbrDom1+31)=4),AbrDom1+31,""),IF(AND(YEAR(AbrDom1+38)=CalendárioAno,MONTH(AbrDom1+38)=4),AbrDom1+38,""))</f>
        <v/>
      </c>
      <c r="N19" s="5" t="str">
        <f>IF(DAY(AbrDom1)=1,IF(AND(YEAR(AbrDom1+32)=CalendárioAno,MONTH(AbrDom1+32)=4),AbrDom1+32,""),IF(AND(YEAR(AbrDom1+39)=CalendárioAno,MONTH(AbrDom1+39)=4),AbrDom1+39,""))</f>
        <v/>
      </c>
      <c r="O19" s="5" t="str">
        <f>IF(DAY(AbrDom1)=1,IF(AND(YEAR(AbrDom1+33)=CalendárioAno,MONTH(AbrDom1+33)=4),AbrDom1+33,""),IF(AND(YEAR(AbrDom1+40)=CalendárioAno,MONTH(AbrDom1+40)=4),AbrDom1+40,""))</f>
        <v/>
      </c>
      <c r="P19" s="5" t="str">
        <f>IF(DAY(AbrDom1)=1,IF(AND(YEAR(AbrDom1+34)=CalendárioAno,MONTH(AbrDom1+34)=4),AbrDom1+34,""),IF(AND(YEAR(AbrDom1+41)=CalendárioAno,MONTH(AbrDom1+41)=4),AbrDom1+41,""))</f>
        <v/>
      </c>
      <c r="Q19" s="5" t="str">
        <f>IF(DAY(AbrDom1)=1,IF(AND(YEAR(AbrDom1+35)=CalendárioAno,MONTH(AbrDom1+35)=4),AbrDom1+35,""),IF(AND(YEAR(AbrDom1+42)=CalendárioAno,MONTH(AbrDom1+42)=4),AbrDom1+42,""))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10</v>
      </c>
      <c r="D21" s="6"/>
      <c r="E21" s="6"/>
      <c r="F21" s="6"/>
      <c r="G21" s="6"/>
      <c r="H21" s="6"/>
      <c r="I21" s="6"/>
      <c r="J21" s="5"/>
      <c r="K21" s="7" t="s">
        <v>11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0</v>
      </c>
      <c r="D22" s="24" t="s">
        <v>1</v>
      </c>
      <c r="E22" s="24" t="s">
        <v>23</v>
      </c>
      <c r="F22" s="24" t="s">
        <v>23</v>
      </c>
      <c r="G22" s="24" t="s">
        <v>0</v>
      </c>
      <c r="H22" s="24" t="s">
        <v>0</v>
      </c>
      <c r="I22" s="24" t="s">
        <v>24</v>
      </c>
      <c r="J22" s="3"/>
      <c r="K22" s="24" t="s">
        <v>0</v>
      </c>
      <c r="L22" s="24" t="s">
        <v>1</v>
      </c>
      <c r="M22" s="24" t="s">
        <v>23</v>
      </c>
      <c r="N22" s="24" t="s">
        <v>23</v>
      </c>
      <c r="O22" s="24" t="s">
        <v>0</v>
      </c>
      <c r="P22" s="24" t="s">
        <v>0</v>
      </c>
      <c r="Q22" s="24" t="s">
        <v>24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>IF(DAY(MaiDom1)=1,"",IF(AND(YEAR(MaiDom1+1)=CalendárioAno,MONTH(MaiDom1+1)=5),MaiDom1+1,""))</f>
        <v/>
      </c>
      <c r="D23" s="5" t="str">
        <f>IF(DAY(MaiDom1)=1,"",IF(AND(YEAR(MaiDom1+2)=CalendárioAno,MONTH(MaiDom1+2)=5),MaiDom1+2,""))</f>
        <v/>
      </c>
      <c r="E23" s="5" t="str">
        <f>IF(DAY(MaiDom1)=1,"",IF(AND(YEAR(MaiDom1+3)=CalendárioAno,MONTH(MaiDom1+3)=5),MaiDom1+3,""))</f>
        <v/>
      </c>
      <c r="F23" s="5" t="str">
        <f>IF(DAY(MaiDom1)=1,"",IF(AND(YEAR(MaiDom1+4)=CalendárioAno,MONTH(MaiDom1+4)=5),MaiDom1+4,""))</f>
        <v/>
      </c>
      <c r="G23" s="5" t="str">
        <f>IF(DAY(MaiDom1)=1,"",IF(AND(YEAR(MaiDom1+5)=CalendárioAno,MONTH(MaiDom1+5)=5),MaiDom1+5,""))</f>
        <v/>
      </c>
      <c r="H23" s="5" t="str">
        <f>IF(DAY(MaiDom1)=1,"",IF(AND(YEAR(MaiDom1+6)=CalendárioAno,MONTH(MaiDom1+6)=5),MaiDom1+6,""))</f>
        <v/>
      </c>
      <c r="I23" s="5">
        <f>IF(DAY(MaiDom1)=1,IF(AND(YEAR(MaiDom1)=CalendárioAno,MONTH(MaiDom1)=5),MaiDom1,""),IF(AND(YEAR(MaiDom1+7)=CalendárioAno,MONTH(MaiDom1+7)=5),MaiDom1+7,""))</f>
        <v>40664</v>
      </c>
      <c r="J23" s="6"/>
      <c r="K23" s="5" t="str">
        <f>IF(DAY(JunDom1)=1,"",IF(AND(YEAR(JunDom1+1)=CalendárioAno,MONTH(JunDom1+1)=6),JunDom1+1,""))</f>
        <v/>
      </c>
      <c r="L23" s="5" t="str">
        <f>IF(DAY(JunDom1)=1,"",IF(AND(YEAR(JunDom1+2)=CalendárioAno,MONTH(JunDom1+2)=6),JunDom1+2,""))</f>
        <v/>
      </c>
      <c r="M23" s="5">
        <f>IF(DAY(JunDom1)=1,"",IF(AND(YEAR(JunDom1+3)=CalendárioAno,MONTH(JunDom1+3)=6),JunDom1+3,""))</f>
        <v>40695</v>
      </c>
      <c r="N23" s="5">
        <f>IF(DAY(JunDom1)=1,"",IF(AND(YEAR(JunDom1+4)=CalendárioAno,MONTH(JunDom1+4)=6),JunDom1+4,""))</f>
        <v>40696</v>
      </c>
      <c r="O23" s="5">
        <f>IF(DAY(JunDom1)=1,"",IF(AND(YEAR(JunDom1+5)=CalendárioAno,MONTH(JunDom1+5)=6),JunDom1+5,""))</f>
        <v>40697</v>
      </c>
      <c r="P23" s="5">
        <f>IF(DAY(JunDom1)=1,"",IF(AND(YEAR(JunDom1+6)=CalendárioAno,MONTH(JunDom1+6)=6),JunDom1+6,""))</f>
        <v>40698</v>
      </c>
      <c r="Q23" s="5">
        <f>IF(DAY(JunDom1)=1,IF(AND(YEAR(JunDom1)=CalendárioAno,MONTH(JunDom1)=6),JunDom1,""),IF(AND(YEAR(JunDom1+7)=CalendárioAno,MONTH(JunDom1+7)=6),JunDom1+7,""))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IF(DAY(MaiDom1)=1,IF(AND(YEAR(MaiDom1+1)=CalendárioAno,MONTH(MaiDom1+1)=5),MaiDom1+1,""),IF(AND(YEAR(MaiDom1+8)=CalendárioAno,MONTH(MaiDom1+8)=5),MaiDom1+8,""))</f>
        <v>40665</v>
      </c>
      <c r="D24" s="5">
        <f>IF(DAY(MaiDom1)=1,IF(AND(YEAR(MaiDom1+2)=CalendárioAno,MONTH(MaiDom1+2)=5),MaiDom1+2,""),IF(AND(YEAR(MaiDom1+9)=CalendárioAno,MONTH(MaiDom1+9)=5),MaiDom1+9,""))</f>
        <v>40666</v>
      </c>
      <c r="E24" s="5">
        <f>IF(DAY(MaiDom1)=1,IF(AND(YEAR(MaiDom1+3)=CalendárioAno,MONTH(MaiDom1+3)=5),MaiDom1+3,""),IF(AND(YEAR(MaiDom1+10)=CalendárioAno,MONTH(MaiDom1+10)=5),MaiDom1+10,""))</f>
        <v>40667</v>
      </c>
      <c r="F24" s="5">
        <f>IF(DAY(MaiDom1)=1,IF(AND(YEAR(MaiDom1+4)=CalendárioAno,MONTH(MaiDom1+4)=5),MaiDom1+4,""),IF(AND(YEAR(MaiDom1+11)=CalendárioAno,MONTH(MaiDom1+11)=5),MaiDom1+11,""))</f>
        <v>40668</v>
      </c>
      <c r="G24" s="5">
        <f>IF(DAY(MaiDom1)=1,IF(AND(YEAR(MaiDom1+5)=CalendárioAno,MONTH(MaiDom1+5)=5),MaiDom1+5,""),IF(AND(YEAR(MaiDom1+12)=CalendárioAno,MONTH(MaiDom1+12)=5),MaiDom1+12,""))</f>
        <v>40669</v>
      </c>
      <c r="H24" s="5">
        <f>IF(DAY(MaiDom1)=1,IF(AND(YEAR(MaiDom1+6)=CalendárioAno,MONTH(MaiDom1+6)=5),MaiDom1+6,""),IF(AND(YEAR(MaiDom1+13)=CalendárioAno,MONTH(MaiDom1+13)=5),MaiDom1+13,""))</f>
        <v>40670</v>
      </c>
      <c r="I24" s="5">
        <f>IF(DAY(MaiDom1)=1,IF(AND(YEAR(MaiDom1+7)=CalendárioAno,MONTH(MaiDom1+7)=5),MaiDom1+7,""),IF(AND(YEAR(MaiDom1+14)=CalendárioAno,MONTH(MaiDom1+14)=5),MaiDom1+14,""))</f>
        <v>40671</v>
      </c>
      <c r="J24" s="4"/>
      <c r="K24" s="5">
        <f>IF(DAY(JunDom1)=1,IF(AND(YEAR(JunDom1+1)=CalendárioAno,MONTH(JunDom1+1)=6),JunDom1+1,""),IF(AND(YEAR(JunDom1+8)=CalendárioAno,MONTH(JunDom1+8)=6),JunDom1+8,""))</f>
        <v>40700</v>
      </c>
      <c r="L24" s="5">
        <f>IF(DAY(JunDom1)=1,IF(AND(YEAR(JunDom1+2)=CalendárioAno,MONTH(JunDom1+2)=6),JunDom1+2,""),IF(AND(YEAR(JunDom1+9)=CalendárioAno,MONTH(JunDom1+9)=6),JunDom1+9,""))</f>
        <v>40701</v>
      </c>
      <c r="M24" s="5">
        <f>IF(DAY(JunDom1)=1,IF(AND(YEAR(JunDom1+3)=CalendárioAno,MONTH(JunDom1+3)=6),JunDom1+3,""),IF(AND(YEAR(JunDom1+10)=CalendárioAno,MONTH(JunDom1+10)=6),JunDom1+10,""))</f>
        <v>40702</v>
      </c>
      <c r="N24" s="5">
        <f>IF(DAY(JunDom1)=1,IF(AND(YEAR(JunDom1+4)=CalendárioAno,MONTH(JunDom1+4)=6),JunDom1+4,""),IF(AND(YEAR(JunDom1+11)=CalendárioAno,MONTH(JunDom1+11)=6),JunDom1+11,""))</f>
        <v>40703</v>
      </c>
      <c r="O24" s="5">
        <f>IF(DAY(JunDom1)=1,IF(AND(YEAR(JunDom1+5)=CalendárioAno,MONTH(JunDom1+5)=6),JunDom1+5,""),IF(AND(YEAR(JunDom1+12)=CalendárioAno,MONTH(JunDom1+12)=6),JunDom1+12,""))</f>
        <v>40704</v>
      </c>
      <c r="P24" s="5">
        <f>IF(DAY(JunDom1)=1,IF(AND(YEAR(JunDom1+6)=CalendárioAno,MONTH(JunDom1+6)=6),JunDom1+6,""),IF(AND(YEAR(JunDom1+13)=CalendárioAno,MONTH(JunDom1+13)=6),JunDom1+13,""))</f>
        <v>40705</v>
      </c>
      <c r="Q24" s="5">
        <f>IF(DAY(JunDom1)=1,IF(AND(YEAR(JunDom1+7)=CalendárioAno,MONTH(JunDom1+7)=6),JunDom1+7,""),IF(AND(YEAR(JunDom1+14)=CalendárioAno,MONTH(JunDom1+14)=6),JunDom1+14,""))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IF(DAY(MaiDom1)=1,IF(AND(YEAR(MaiDom1+8)=CalendárioAno,MONTH(MaiDom1+8)=5),MaiDom1+8,""),IF(AND(YEAR(MaiDom1+15)=CalendárioAno,MONTH(MaiDom1+15)=5),MaiDom1+15,""))</f>
        <v>40672</v>
      </c>
      <c r="D25" s="5">
        <f>IF(DAY(MaiDom1)=1,IF(AND(YEAR(MaiDom1+9)=CalendárioAno,MONTH(MaiDom1+9)=5),MaiDom1+9,""),IF(AND(YEAR(MaiDom1+16)=CalendárioAno,MONTH(MaiDom1+16)=5),MaiDom1+16,""))</f>
        <v>40673</v>
      </c>
      <c r="E25" s="5">
        <f>IF(DAY(MaiDom1)=1,IF(AND(YEAR(MaiDom1+10)=CalendárioAno,MONTH(MaiDom1+10)=5),MaiDom1+10,""),IF(AND(YEAR(MaiDom1+17)=CalendárioAno,MONTH(MaiDom1+17)=5),MaiDom1+17,""))</f>
        <v>40674</v>
      </c>
      <c r="F25" s="5">
        <f>IF(DAY(MaiDom1)=1,IF(AND(YEAR(MaiDom1+11)=CalendárioAno,MONTH(MaiDom1+11)=5),MaiDom1+11,""),IF(AND(YEAR(MaiDom1+18)=CalendárioAno,MONTH(MaiDom1+18)=5),MaiDom1+18,""))</f>
        <v>40675</v>
      </c>
      <c r="G25" s="5">
        <f>IF(DAY(MaiDom1)=1,IF(AND(YEAR(MaiDom1+12)=CalendárioAno,MONTH(MaiDom1+12)=5),MaiDom1+12,""),IF(AND(YEAR(MaiDom1+19)=CalendárioAno,MONTH(MaiDom1+19)=5),MaiDom1+19,""))</f>
        <v>40676</v>
      </c>
      <c r="H25" s="5">
        <f>IF(DAY(MaiDom1)=1,IF(AND(YEAR(MaiDom1+13)=CalendárioAno,MONTH(MaiDom1+13)=5),MaiDom1+13,""),IF(AND(YEAR(MaiDom1+20)=CalendárioAno,MONTH(MaiDom1+20)=5),MaiDom1+20,""))</f>
        <v>40677</v>
      </c>
      <c r="I25" s="5">
        <f>IF(DAY(MaiDom1)=1,IF(AND(YEAR(MaiDom1+14)=CalendárioAno,MONTH(MaiDom1+14)=5),MaiDom1+14,""),IF(AND(YEAR(MaiDom1+21)=CalendárioAno,MONTH(MaiDom1+21)=5),MaiDom1+21,""))</f>
        <v>40678</v>
      </c>
      <c r="J25" s="5"/>
      <c r="K25" s="5">
        <f>IF(DAY(JunDom1)=1,IF(AND(YEAR(JunDom1+8)=CalendárioAno,MONTH(JunDom1+8)=6),JunDom1+8,""),IF(AND(YEAR(JunDom1+15)=CalendárioAno,MONTH(JunDom1+15)=6),JunDom1+15,""))</f>
        <v>40707</v>
      </c>
      <c r="L25" s="5">
        <f>IF(DAY(JunDom1)=1,IF(AND(YEAR(JunDom1+9)=CalendárioAno,MONTH(JunDom1+9)=6),JunDom1+9,""),IF(AND(YEAR(JunDom1+16)=CalendárioAno,MONTH(JunDom1+16)=6),JunDom1+16,""))</f>
        <v>40708</v>
      </c>
      <c r="M25" s="5">
        <f>IF(DAY(JunDom1)=1,IF(AND(YEAR(JunDom1+10)=CalendárioAno,MONTH(JunDom1+10)=6),JunDom1+10,""),IF(AND(YEAR(JunDom1+17)=CalendárioAno,MONTH(JunDom1+17)=6),JunDom1+17,""))</f>
        <v>40709</v>
      </c>
      <c r="N25" s="5">
        <f>IF(DAY(JunDom1)=1,IF(AND(YEAR(JunDom1+11)=CalendárioAno,MONTH(JunDom1+11)=6),JunDom1+11,""),IF(AND(YEAR(JunDom1+18)=CalendárioAno,MONTH(JunDom1+18)=6),JunDom1+18,""))</f>
        <v>40710</v>
      </c>
      <c r="O25" s="5">
        <f>IF(DAY(JunDom1)=1,IF(AND(YEAR(JunDom1+12)=CalendárioAno,MONTH(JunDom1+12)=6),JunDom1+12,""),IF(AND(YEAR(JunDom1+19)=CalendárioAno,MONTH(JunDom1+19)=6),JunDom1+19,""))</f>
        <v>40711</v>
      </c>
      <c r="P25" s="5">
        <f>IF(DAY(JunDom1)=1,IF(AND(YEAR(JunDom1+13)=CalendárioAno,MONTH(JunDom1+13)=6),JunDom1+13,""),IF(AND(YEAR(JunDom1+20)=CalendárioAno,MONTH(JunDom1+20)=6),JunDom1+20,""))</f>
        <v>40712</v>
      </c>
      <c r="Q25" s="5">
        <f>IF(DAY(JunDom1)=1,IF(AND(YEAR(JunDom1+14)=CalendárioAno,MONTH(JunDom1+14)=6),JunDom1+14,""),IF(AND(YEAR(JunDom1+21)=CalendárioAno,MONTH(JunDom1+21)=6),JunDom1+21,""))</f>
        <v>40713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>IF(DAY(MaiDom1)=1,IF(AND(YEAR(MaiDom1+15)=CalendárioAno,MONTH(MaiDom1+15)=5),MaiDom1+15,""),IF(AND(YEAR(MaiDom1+22)=CalendárioAno,MONTH(MaiDom1+22)=5),MaiDom1+22,""))</f>
        <v>40679</v>
      </c>
      <c r="D26" s="5">
        <f>IF(DAY(MaiDom1)=1,IF(AND(YEAR(MaiDom1+16)=CalendárioAno,MONTH(MaiDom1+16)=5),MaiDom1+16,""),IF(AND(YEAR(MaiDom1+23)=CalendárioAno,MONTH(MaiDom1+23)=5),MaiDom1+23,""))</f>
        <v>40680</v>
      </c>
      <c r="E26" s="5">
        <f>IF(DAY(MaiDom1)=1,IF(AND(YEAR(MaiDom1+17)=CalendárioAno,MONTH(MaiDom1+17)=5),MaiDom1+17,""),IF(AND(YEAR(MaiDom1+24)=CalendárioAno,MONTH(MaiDom1+24)=5),MaiDom1+24,""))</f>
        <v>40681</v>
      </c>
      <c r="F26" s="5">
        <f>IF(DAY(MaiDom1)=1,IF(AND(YEAR(MaiDom1+18)=CalendárioAno,MONTH(MaiDom1+18)=5),MaiDom1+18,""),IF(AND(YEAR(MaiDom1+25)=CalendárioAno,MONTH(MaiDom1+25)=5),MaiDom1+25,""))</f>
        <v>40682</v>
      </c>
      <c r="G26" s="5">
        <f>IF(DAY(MaiDom1)=1,IF(AND(YEAR(MaiDom1+19)=CalendárioAno,MONTH(MaiDom1+19)=5),MaiDom1+19,""),IF(AND(YEAR(MaiDom1+26)=CalendárioAno,MONTH(MaiDom1+26)=5),MaiDom1+26,""))</f>
        <v>40683</v>
      </c>
      <c r="H26" s="5">
        <f>IF(DAY(MaiDom1)=1,IF(AND(YEAR(MaiDom1+20)=CalendárioAno,MONTH(MaiDom1+20)=5),MaiDom1+20,""),IF(AND(YEAR(MaiDom1+27)=CalendárioAno,MONTH(MaiDom1+27)=5),MaiDom1+27,""))</f>
        <v>40684</v>
      </c>
      <c r="I26" s="5">
        <f>IF(DAY(MaiDom1)=1,IF(AND(YEAR(MaiDom1+21)=CalendárioAno,MONTH(MaiDom1+21)=5),MaiDom1+21,""),IF(AND(YEAR(MaiDom1+28)=CalendárioAno,MONTH(MaiDom1+28)=5),MaiDom1+28,""))</f>
        <v>40685</v>
      </c>
      <c r="J26" s="5"/>
      <c r="K26" s="5">
        <f>IF(DAY(JunDom1)=1,IF(AND(YEAR(JunDom1+15)=CalendárioAno,MONTH(JunDom1+15)=6),JunDom1+15,""),IF(AND(YEAR(JunDom1+22)=CalendárioAno,MONTH(JunDom1+22)=6),JunDom1+22,""))</f>
        <v>40714</v>
      </c>
      <c r="L26" s="5">
        <f>IF(DAY(JunDom1)=1,IF(AND(YEAR(JunDom1+16)=CalendárioAno,MONTH(JunDom1+16)=6),JunDom1+16,""),IF(AND(YEAR(JunDom1+23)=CalendárioAno,MONTH(JunDom1+23)=6),JunDom1+23,""))</f>
        <v>40715</v>
      </c>
      <c r="M26" s="5">
        <f>IF(DAY(JunDom1)=1,IF(AND(YEAR(JunDom1+17)=CalendárioAno,MONTH(JunDom1+17)=6),JunDom1+17,""),IF(AND(YEAR(JunDom1+24)=CalendárioAno,MONTH(JunDom1+24)=6),JunDom1+24,""))</f>
        <v>40716</v>
      </c>
      <c r="N26" s="5">
        <f>IF(DAY(JunDom1)=1,IF(AND(YEAR(JunDom1+18)=CalendárioAno,MONTH(JunDom1+18)=6),JunDom1+18,""),IF(AND(YEAR(JunDom1+25)=CalendárioAno,MONTH(JunDom1+25)=6),JunDom1+25,""))</f>
        <v>40717</v>
      </c>
      <c r="O26" s="5">
        <f>IF(DAY(JunDom1)=1,IF(AND(YEAR(JunDom1+19)=CalendárioAno,MONTH(JunDom1+19)=6),JunDom1+19,""),IF(AND(YEAR(JunDom1+26)=CalendárioAno,MONTH(JunDom1+26)=6),JunDom1+26,""))</f>
        <v>40718</v>
      </c>
      <c r="P26" s="5">
        <f>IF(DAY(JunDom1)=1,IF(AND(YEAR(JunDom1+20)=CalendárioAno,MONTH(JunDom1+20)=6),JunDom1+20,""),IF(AND(YEAR(JunDom1+27)=CalendárioAno,MONTH(JunDom1+27)=6),JunDom1+27,""))</f>
        <v>40719</v>
      </c>
      <c r="Q26" s="5">
        <f>IF(DAY(JunDom1)=1,IF(AND(YEAR(JunDom1+21)=CalendárioAno,MONTH(JunDom1+21)=6),JunDom1+21,""),IF(AND(YEAR(JunDom1+28)=CalendárioAno,MONTH(JunDom1+28)=6),JunDom1+28,""))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IF(DAY(MaiDom1)=1,IF(AND(YEAR(MaiDom1+22)=CalendárioAno,MONTH(MaiDom1+22)=5),MaiDom1+22,""),IF(AND(YEAR(MaiDom1+29)=CalendárioAno,MONTH(MaiDom1+29)=5),MaiDom1+29,""))</f>
        <v>40686</v>
      </c>
      <c r="D27" s="5">
        <f>IF(DAY(MaiDom1)=1,IF(AND(YEAR(MaiDom1+23)=CalendárioAno,MONTH(MaiDom1+23)=5),MaiDom1+23,""),IF(AND(YEAR(MaiDom1+30)=CalendárioAno,MONTH(MaiDom1+30)=5),MaiDom1+30,""))</f>
        <v>40687</v>
      </c>
      <c r="E27" s="5">
        <f>IF(DAY(MaiDom1)=1,IF(AND(YEAR(MaiDom1+24)=CalendárioAno,MONTH(MaiDom1+24)=5),MaiDom1+24,""),IF(AND(YEAR(MaiDom1+31)=CalendárioAno,MONTH(MaiDom1+31)=5),MaiDom1+31,""))</f>
        <v>40688</v>
      </c>
      <c r="F27" s="5">
        <f>IF(DAY(MaiDom1)=1,IF(AND(YEAR(MaiDom1+25)=CalendárioAno,MONTH(MaiDom1+25)=5),MaiDom1+25,""),IF(AND(YEAR(MaiDom1+32)=CalendárioAno,MONTH(MaiDom1+32)=5),MaiDom1+32,""))</f>
        <v>40689</v>
      </c>
      <c r="G27" s="5">
        <f>IF(DAY(MaiDom1)=1,IF(AND(YEAR(MaiDom1+26)=CalendárioAno,MONTH(MaiDom1+26)=5),MaiDom1+26,""),IF(AND(YEAR(MaiDom1+33)=CalendárioAno,MONTH(MaiDom1+33)=5),MaiDom1+33,""))</f>
        <v>40690</v>
      </c>
      <c r="H27" s="5">
        <f>IF(DAY(MaiDom1)=1,IF(AND(YEAR(MaiDom1+27)=CalendárioAno,MONTH(MaiDom1+27)=5),MaiDom1+27,""),IF(AND(YEAR(MaiDom1+34)=CalendárioAno,MONTH(MaiDom1+34)=5),MaiDom1+34,""))</f>
        <v>40691</v>
      </c>
      <c r="I27" s="5">
        <f>IF(DAY(MaiDom1)=1,IF(AND(YEAR(MaiDom1+28)=CalendárioAno,MONTH(MaiDom1+28)=5),MaiDom1+28,""),IF(AND(YEAR(MaiDom1+35)=CalendárioAno,MONTH(MaiDom1+35)=5),MaiDom1+35,""))</f>
        <v>40692</v>
      </c>
      <c r="J27" s="5"/>
      <c r="K27" s="5">
        <f>IF(DAY(JunDom1)=1,IF(AND(YEAR(JunDom1+22)=CalendárioAno,MONTH(JunDom1+22)=6),JunDom1+22,""),IF(AND(YEAR(JunDom1+29)=CalendárioAno,MONTH(JunDom1+29)=6),JunDom1+29,""))</f>
        <v>40721</v>
      </c>
      <c r="L27" s="5">
        <f>IF(DAY(JunDom1)=1,IF(AND(YEAR(JunDom1+23)=CalendárioAno,MONTH(JunDom1+23)=6),JunDom1+23,""),IF(AND(YEAR(JunDom1+30)=CalendárioAno,MONTH(JunDom1+30)=6),JunDom1+30,""))</f>
        <v>40722</v>
      </c>
      <c r="M27" s="5">
        <f>IF(DAY(JunDom1)=1,IF(AND(YEAR(JunDom1+24)=CalendárioAno,MONTH(JunDom1+24)=6),JunDom1+24,""),IF(AND(YEAR(JunDom1+31)=CalendárioAno,MONTH(JunDom1+31)=6),JunDom1+31,""))</f>
        <v>40723</v>
      </c>
      <c r="N27" s="5">
        <f>IF(DAY(JunDom1)=1,IF(AND(YEAR(JunDom1+25)=CalendárioAno,MONTH(JunDom1+25)=6),JunDom1+25,""),IF(AND(YEAR(JunDom1+32)=CalendárioAno,MONTH(JunDom1+32)=6),JunDom1+32,""))</f>
        <v>40724</v>
      </c>
      <c r="O27" s="5" t="str">
        <f>IF(DAY(JunDom1)=1,IF(AND(YEAR(JunDom1+26)=CalendárioAno,MONTH(JunDom1+26)=6),JunDom1+26,""),IF(AND(YEAR(JunDom1+33)=CalendárioAno,MONTH(JunDom1+33)=6),JunDom1+33,""))</f>
        <v/>
      </c>
      <c r="P27" s="5" t="str">
        <f>IF(DAY(JunDom1)=1,IF(AND(YEAR(JunDom1+27)=CalendárioAno,MONTH(JunDom1+27)=6),JunDom1+27,""),IF(AND(YEAR(JunDom1+34)=CalendárioAno,MONTH(JunDom1+34)=6),JunDom1+34,""))</f>
        <v/>
      </c>
      <c r="Q27" s="5" t="str">
        <f>IF(DAY(JunDom1)=1,IF(AND(YEAR(JunDom1+28)=CalendárioAno,MONTH(JunDom1+28)=6),JunDom1+28,""),IF(AND(YEAR(JunDom1+35)=CalendárioAno,MONTH(JunDom1+35)=6),JunDom1+35,""))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IF(DAY(MaiDom1)=1,IF(AND(YEAR(MaiDom1+29)=CalendárioAno,MONTH(MaiDom1+29)=5),MaiDom1+29,""),IF(AND(YEAR(MaiDom1+36)=CalendárioAno,MONTH(MaiDom1+36)=5),MaiDom1+36,""))</f>
        <v>40693</v>
      </c>
      <c r="D28" s="5">
        <f>IF(DAY(MaiDom1)=1,IF(AND(YEAR(MaiDom1+30)=CalendárioAno,MONTH(MaiDom1+30)=5),MaiDom1+30,""),IF(AND(YEAR(MaiDom1+37)=CalendárioAno,MONTH(MaiDom1+37)=5),MaiDom1+37,""))</f>
        <v>40694</v>
      </c>
      <c r="E28" s="5" t="str">
        <f>IF(DAY(MaiDom1)=1,IF(AND(YEAR(MaiDom1+31)=CalendárioAno,MONTH(MaiDom1+31)=5),MaiDom1+31,""),IF(AND(YEAR(MaiDom1+38)=CalendárioAno,MONTH(MaiDom1+38)=5),MaiDom1+38,""))</f>
        <v/>
      </c>
      <c r="F28" s="5" t="str">
        <f>IF(DAY(MaiDom1)=1,IF(AND(YEAR(MaiDom1+32)=CalendárioAno,MONTH(MaiDom1+32)=5),MaiDom1+32,""),IF(AND(YEAR(MaiDom1+39)=CalendárioAno,MONTH(MaiDom1+39)=5),MaiDom1+39,""))</f>
        <v/>
      </c>
      <c r="G28" s="5" t="str">
        <f>IF(DAY(MaiDom1)=1,IF(AND(YEAR(MaiDom1+33)=CalendárioAno,MONTH(MaiDom1+33)=5),MaiDom1+33,""),IF(AND(YEAR(MaiDom1+40)=CalendárioAno,MONTH(MaiDom1+40)=5),MaiDom1+40,""))</f>
        <v/>
      </c>
      <c r="H28" s="5" t="str">
        <f>IF(DAY(MaiDom1)=1,IF(AND(YEAR(MaiDom1+34)=CalendárioAno,MONTH(MaiDom1+34)=5),MaiDom1+34,""),IF(AND(YEAR(MaiDom1+41)=CalendárioAno,MONTH(MaiDom1+41)=5),MaiDom1+41,""))</f>
        <v/>
      </c>
      <c r="I28" s="5" t="str">
        <f>IF(DAY(MaiDom1)=1,IF(AND(YEAR(MaiDom1+35)=CalendárioAno,MONTH(MaiDom1+35)=5),MaiDom1+35,""),IF(AND(YEAR(MaiDom1+42)=CalendárioAno,MONTH(MaiDom1+42)=5),MaiDom1+42,""))</f>
        <v/>
      </c>
      <c r="J28" s="5"/>
      <c r="K28" s="5" t="str">
        <f>IF(DAY(JunDom1)=1,IF(AND(YEAR(JunDom1+29)=CalendárioAno,MONTH(JunDom1+29)=6),JunDom1+29,""),IF(AND(YEAR(JunDom1+36)=CalendárioAno,MONTH(JunDom1+36)=6),JunDom1+36,""))</f>
        <v/>
      </c>
      <c r="L28" s="5" t="str">
        <f>IF(DAY(JunDom1)=1,IF(AND(YEAR(JunDom1+30)=CalendárioAno,MONTH(JunDom1+30)=6),JunDom1+30,""),IF(AND(YEAR(JunDom1+37)=CalendárioAno,MONTH(JunDom1+37)=6),JunDom1+37,""))</f>
        <v/>
      </c>
      <c r="M28" s="5" t="str">
        <f>IF(DAY(JunDom1)=1,IF(AND(YEAR(JunDom1+31)=CalendárioAno,MONTH(JunDom1+31)=6),JunDom1+31,""),IF(AND(YEAR(JunDom1+38)=CalendárioAno,MONTH(JunDom1+38)=6),JunDom1+38,""))</f>
        <v/>
      </c>
      <c r="N28" s="5" t="str">
        <f>IF(DAY(JunDom1)=1,IF(AND(YEAR(JunDom1+32)=CalendárioAno,MONTH(JunDom1+32)=6),JunDom1+32,""),IF(AND(YEAR(JunDom1+39)=CalendárioAno,MONTH(JunDom1+39)=6),JunDom1+39,""))</f>
        <v/>
      </c>
      <c r="O28" s="5" t="str">
        <f>IF(DAY(JunDom1)=1,IF(AND(YEAR(JunDom1+33)=CalendárioAno,MONTH(JunDom1+33)=6),JunDom1+33,""),IF(AND(YEAR(JunDom1+40)=CalendárioAno,MONTH(JunDom1+40)=6),JunDom1+40,""))</f>
        <v/>
      </c>
      <c r="P28" s="5" t="str">
        <f>IF(DAY(JunDom1)=1,IF(AND(YEAR(JunDom1+34)=CalendárioAno,MONTH(JunDom1+34)=6),JunDom1+34,""),IF(AND(YEAR(JunDom1+41)=CalendárioAno,MONTH(JunDom1+41)=6),JunDom1+41,""))</f>
        <v/>
      </c>
      <c r="Q28" s="5" t="str">
        <f>IF(DAY(JunDom1)=1,IF(AND(YEAR(JunDom1+35)=CalendárioAno,MONTH(JunDom1+35)=6),JunDom1+35,""),IF(AND(YEAR(JunDom1+42)=CalendárioAno,MONTH(JunDom1+42)=6),JunDom1+42,""))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8</v>
      </c>
      <c r="D30" s="6"/>
      <c r="E30" s="6"/>
      <c r="F30" s="6"/>
      <c r="G30" s="6"/>
      <c r="H30" s="6"/>
      <c r="I30" s="6"/>
      <c r="J30" s="5"/>
      <c r="K30" s="7" t="s">
        <v>9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0</v>
      </c>
      <c r="D31" s="24" t="s">
        <v>1</v>
      </c>
      <c r="E31" s="24" t="s">
        <v>23</v>
      </c>
      <c r="F31" s="24" t="s">
        <v>23</v>
      </c>
      <c r="G31" s="24" t="s">
        <v>0</v>
      </c>
      <c r="H31" s="24" t="s">
        <v>0</v>
      </c>
      <c r="I31" s="24" t="s">
        <v>24</v>
      </c>
      <c r="J31" s="5"/>
      <c r="K31" s="24" t="s">
        <v>0</v>
      </c>
      <c r="L31" s="24" t="s">
        <v>1</v>
      </c>
      <c r="M31" s="24" t="s">
        <v>23</v>
      </c>
      <c r="N31" s="24" t="s">
        <v>23</v>
      </c>
      <c r="O31" s="24" t="s">
        <v>0</v>
      </c>
      <c r="P31" s="24" t="s">
        <v>0</v>
      </c>
      <c r="Q31" s="24" t="s">
        <v>24</v>
      </c>
      <c r="S31" s="8"/>
      <c r="U31" s="23"/>
    </row>
    <row r="32" spans="2:42" ht="15" customHeight="1" x14ac:dyDescent="0.2">
      <c r="C32" s="5" t="str">
        <f>IF(DAY(JulDom1)=1,"",IF(AND(YEAR(JulDom1+1)=CalendárioAno,MONTH(JulDom1+1)=7),JulDom1+1,""))</f>
        <v/>
      </c>
      <c r="D32" s="5" t="str">
        <f>IF(DAY(JulDom1)=1,"",IF(AND(YEAR(JulDom1+2)=CalendárioAno,MONTH(JulDom1+2)=7),JulDom1+2,""))</f>
        <v/>
      </c>
      <c r="E32" s="5" t="str">
        <f>IF(DAY(JulDom1)=1,"",IF(AND(YEAR(JulDom1+3)=CalendárioAno,MONTH(JulDom1+3)=7),JulDom1+3,""))</f>
        <v/>
      </c>
      <c r="F32" s="5" t="str">
        <f>IF(DAY(JulDom1)=1,"",IF(AND(YEAR(JulDom1+4)=CalendárioAno,MONTH(JulDom1+4)=7),JulDom1+4,""))</f>
        <v/>
      </c>
      <c r="G32" s="5">
        <f>IF(DAY(JulDom1)=1,"",IF(AND(YEAR(JulDom1+5)=CalendárioAno,MONTH(JulDom1+5)=7),JulDom1+5,""))</f>
        <v>40725</v>
      </c>
      <c r="H32" s="5">
        <f>IF(DAY(JulDom1)=1,"",IF(AND(YEAR(JulDom1+6)=CalendárioAno,MONTH(JulDom1+6)=7),JulDom1+6,""))</f>
        <v>40726</v>
      </c>
      <c r="I32" s="5">
        <f>IF(DAY(JulDom1)=1,IF(AND(YEAR(JulDom1)=CalendárioAno,MONTH(JulDom1)=7),JulDom1,""),IF(AND(YEAR(JulDom1+7)=CalendárioAno,MONTH(JulDom1+7)=7),JulDom1+7,""))</f>
        <v>40727</v>
      </c>
      <c r="J32" s="2"/>
      <c r="K32" s="5">
        <f>IF(DAY(AgoDom1)=1,"",IF(AND(YEAR(AgoDom1+1)=CalendárioAno,MONTH(AgoDom1+1)=8),AgoDom1+1,""))</f>
        <v>40756</v>
      </c>
      <c r="L32" s="5">
        <f>IF(DAY(AgoDom1)=1,"",IF(AND(YEAR(AgoDom1+2)=CalendárioAno,MONTH(AgoDom1+2)=8),AgoDom1+2,""))</f>
        <v>40757</v>
      </c>
      <c r="M32" s="5">
        <f>IF(DAY(AgoDom1)=1,"",IF(AND(YEAR(AgoDom1+3)=CalendárioAno,MONTH(AgoDom1+3)=8),AgoDom1+3,""))</f>
        <v>40758</v>
      </c>
      <c r="N32" s="5">
        <f>IF(DAY(AgoDom1)=1,"",IF(AND(YEAR(AgoDom1+4)=CalendárioAno,MONTH(AgoDom1+4)=8),AgoDom1+4,""))</f>
        <v>40759</v>
      </c>
      <c r="O32" s="5">
        <f>IF(DAY(AgoDom1)=1,"",IF(AND(YEAR(AgoDom1+5)=CalendárioAno,MONTH(AgoDom1+5)=8),AgoDom1+5,""))</f>
        <v>40760</v>
      </c>
      <c r="P32" s="5">
        <f>IF(DAY(AgoDom1)=1,"",IF(AND(YEAR(AgoDom1+6)=CalendárioAno,MONTH(AgoDom1+6)=8),AgoDom1+6,""))</f>
        <v>40761</v>
      </c>
      <c r="Q32" s="5">
        <f>IF(DAY(AgoDom1)=1,IF(AND(YEAR(AgoDom1)=CalendárioAno,MONTH(AgoDom1)=8),AgoDom1,""),IF(AND(YEAR(AgoDom1+7)=CalendárioAno,MONTH(AgoDom1+7)=8),AgoDom1+7,""))</f>
        <v>40762</v>
      </c>
      <c r="S32" s="8"/>
      <c r="U32" s="15"/>
    </row>
    <row r="33" spans="3:21" ht="15" customHeight="1" x14ac:dyDescent="0.2">
      <c r="C33" s="5">
        <f>IF(DAY(JulDom1)=1,IF(AND(YEAR(JulDom1+1)=CalendárioAno,MONTH(JulDom1+1)=7),JulDom1+1,""),IF(AND(YEAR(JulDom1+8)=CalendárioAno,MONTH(JulDom1+8)=7),JulDom1+8,""))</f>
        <v>40728</v>
      </c>
      <c r="D33" s="5">
        <f>IF(DAY(JulDom1)=1,IF(AND(YEAR(JulDom1+2)=CalendárioAno,MONTH(JulDom1+2)=7),JulDom1+2,""),IF(AND(YEAR(JulDom1+9)=CalendárioAno,MONTH(JulDom1+9)=7),JulDom1+9,""))</f>
        <v>40729</v>
      </c>
      <c r="E33" s="5">
        <f>IF(DAY(JulDom1)=1,IF(AND(YEAR(JulDom1+3)=CalendárioAno,MONTH(JulDom1+3)=7),JulDom1+3,""),IF(AND(YEAR(JulDom1+10)=CalendárioAno,MONTH(JulDom1+10)=7),JulDom1+10,""))</f>
        <v>40730</v>
      </c>
      <c r="F33" s="5">
        <f>IF(DAY(JulDom1)=1,IF(AND(YEAR(JulDom1+4)=CalendárioAno,MONTH(JulDom1+4)=7),JulDom1+4,""),IF(AND(YEAR(JulDom1+11)=CalendárioAno,MONTH(JulDom1+11)=7),JulDom1+11,""))</f>
        <v>40731</v>
      </c>
      <c r="G33" s="5">
        <f>IF(DAY(JulDom1)=1,IF(AND(YEAR(JulDom1+5)=CalendárioAno,MONTH(JulDom1+5)=7),JulDom1+5,""),IF(AND(YEAR(JulDom1+12)=CalendárioAno,MONTH(JulDom1+12)=7),JulDom1+12,""))</f>
        <v>40732</v>
      </c>
      <c r="H33" s="5">
        <f>IF(DAY(JulDom1)=1,IF(AND(YEAR(JulDom1+6)=CalendárioAno,MONTH(JulDom1+6)=7),JulDom1+6,""),IF(AND(YEAR(JulDom1+13)=CalendárioAno,MONTH(JulDom1+13)=7),JulDom1+13,""))</f>
        <v>40733</v>
      </c>
      <c r="I33" s="5">
        <f>IF(DAY(JulDom1)=1,IF(AND(YEAR(JulDom1+7)=CalendárioAno,MONTH(JulDom1+7)=7),JulDom1+7,""),IF(AND(YEAR(JulDom1+14)=CalendárioAno,MONTH(JulDom1+14)=7),JulDom1+14,""))</f>
        <v>40734</v>
      </c>
      <c r="K33" s="5">
        <f>IF(DAY(AgoDom1)=1,IF(AND(YEAR(AgoDom1+1)=CalendárioAno,MONTH(AgoDom1+1)=8),AgoDom1+1,""),IF(AND(YEAR(AgoDom1+8)=CalendárioAno,MONTH(AgoDom1+8)=8),AgoDom1+8,""))</f>
        <v>40763</v>
      </c>
      <c r="L33" s="5">
        <f>IF(DAY(AgoDom1)=1,IF(AND(YEAR(AgoDom1+2)=CalendárioAno,MONTH(AgoDom1+2)=8),AgoDom1+2,""),IF(AND(YEAR(AgoDom1+9)=CalendárioAno,MONTH(AgoDom1+9)=8),AgoDom1+9,""))</f>
        <v>40764</v>
      </c>
      <c r="M33" s="5">
        <f>IF(DAY(AgoDom1)=1,IF(AND(YEAR(AgoDom1+3)=CalendárioAno,MONTH(AgoDom1+3)=8),AgoDom1+3,""),IF(AND(YEAR(AgoDom1+10)=CalendárioAno,MONTH(AgoDom1+10)=8),AgoDom1+10,""))</f>
        <v>40765</v>
      </c>
      <c r="N33" s="5">
        <f>IF(DAY(AgoDom1)=1,IF(AND(YEAR(AgoDom1+4)=CalendárioAno,MONTH(AgoDom1+4)=8),AgoDom1+4,""),IF(AND(YEAR(AgoDom1+11)=CalendárioAno,MONTH(AgoDom1+11)=8),AgoDom1+11,""))</f>
        <v>40766</v>
      </c>
      <c r="O33" s="5">
        <f>IF(DAY(AgoDom1)=1,IF(AND(YEAR(AgoDom1+5)=CalendárioAno,MONTH(AgoDom1+5)=8),AgoDom1+5,""),IF(AND(YEAR(AgoDom1+12)=CalendárioAno,MONTH(AgoDom1+12)=8),AgoDom1+12,""))</f>
        <v>40767</v>
      </c>
      <c r="P33" s="5">
        <f>IF(DAY(AgoDom1)=1,IF(AND(YEAR(AgoDom1+6)=CalendárioAno,MONTH(AgoDom1+6)=8),AgoDom1+6,""),IF(AND(YEAR(AgoDom1+13)=CalendárioAno,MONTH(AgoDom1+13)=8),AgoDom1+13,""))</f>
        <v>40768</v>
      </c>
      <c r="Q33" s="5">
        <f>IF(DAY(AgoDom1)=1,IF(AND(YEAR(AgoDom1+7)=CalendárioAno,MONTH(AgoDom1+7)=8),AgoDom1+7,""),IF(AND(YEAR(AgoDom1+14)=CalendárioAno,MONTH(AgoDom1+14)=8),AgoDom1+14,""))</f>
        <v>40769</v>
      </c>
      <c r="S33" s="8"/>
      <c r="U33" s="16"/>
    </row>
    <row r="34" spans="3:21" ht="15" customHeight="1" x14ac:dyDescent="0.2">
      <c r="C34" s="5">
        <f>IF(DAY(JulDom1)=1,IF(AND(YEAR(JulDom1+8)=CalendárioAno,MONTH(JulDom1+8)=7),JulDom1+8,""),IF(AND(YEAR(JulDom1+15)=CalendárioAno,MONTH(JulDom1+15)=7),JulDom1+15,""))</f>
        <v>40735</v>
      </c>
      <c r="D34" s="5">
        <f>IF(DAY(JulDom1)=1,IF(AND(YEAR(JulDom1+9)=CalendárioAno,MONTH(JulDom1+9)=7),JulDom1+9,""),IF(AND(YEAR(JulDom1+16)=CalendárioAno,MONTH(JulDom1+16)=7),JulDom1+16,""))</f>
        <v>40736</v>
      </c>
      <c r="E34" s="5">
        <f>IF(DAY(JulDom1)=1,IF(AND(YEAR(JulDom1+10)=CalendárioAno,MONTH(JulDom1+10)=7),JulDom1+10,""),IF(AND(YEAR(JulDom1+17)=CalendárioAno,MONTH(JulDom1+17)=7),JulDom1+17,""))</f>
        <v>40737</v>
      </c>
      <c r="F34" s="5">
        <f>IF(DAY(JulDom1)=1,IF(AND(YEAR(JulDom1+11)=CalendárioAno,MONTH(JulDom1+11)=7),JulDom1+11,""),IF(AND(YEAR(JulDom1+18)=CalendárioAno,MONTH(JulDom1+18)=7),JulDom1+18,""))</f>
        <v>40738</v>
      </c>
      <c r="G34" s="5">
        <f>IF(DAY(JulDom1)=1,IF(AND(YEAR(JulDom1+12)=CalendárioAno,MONTH(JulDom1+12)=7),JulDom1+12,""),IF(AND(YEAR(JulDom1+19)=CalendárioAno,MONTH(JulDom1+19)=7),JulDom1+19,""))</f>
        <v>40739</v>
      </c>
      <c r="H34" s="5">
        <f>IF(DAY(JulDom1)=1,IF(AND(YEAR(JulDom1+13)=CalendárioAno,MONTH(JulDom1+13)=7),JulDom1+13,""),IF(AND(YEAR(JulDom1+20)=CalendárioAno,MONTH(JulDom1+20)=7),JulDom1+20,""))</f>
        <v>40740</v>
      </c>
      <c r="I34" s="5">
        <f>IF(DAY(JulDom1)=1,IF(AND(YEAR(JulDom1+14)=CalendárioAno,MONTH(JulDom1+14)=7),JulDom1+14,""),IF(AND(YEAR(JulDom1+21)=CalendárioAno,MONTH(JulDom1+21)=7),JulDom1+21,""))</f>
        <v>40741</v>
      </c>
      <c r="K34" s="5">
        <f>IF(DAY(AgoDom1)=1,IF(AND(YEAR(AgoDom1+8)=CalendárioAno,MONTH(AgoDom1+8)=8),AgoDom1+8,""),IF(AND(YEAR(AgoDom1+15)=CalendárioAno,MONTH(AgoDom1+15)=8),AgoDom1+15,""))</f>
        <v>40770</v>
      </c>
      <c r="L34" s="5">
        <f>IF(DAY(AgoDom1)=1,IF(AND(YEAR(AgoDom1+9)=CalendárioAno,MONTH(AgoDom1+9)=8),AgoDom1+9,""),IF(AND(YEAR(AgoDom1+16)=CalendárioAno,MONTH(AgoDom1+16)=8),AgoDom1+16,""))</f>
        <v>40771</v>
      </c>
      <c r="M34" s="5">
        <f>IF(DAY(AgoDom1)=1,IF(AND(YEAR(AgoDom1+10)=CalendárioAno,MONTH(AgoDom1+10)=8),AgoDom1+10,""),IF(AND(YEAR(AgoDom1+17)=CalendárioAno,MONTH(AgoDom1+17)=8),AgoDom1+17,""))</f>
        <v>40772</v>
      </c>
      <c r="N34" s="5">
        <f>IF(DAY(AgoDom1)=1,IF(AND(YEAR(AgoDom1+11)=CalendárioAno,MONTH(AgoDom1+11)=8),AgoDom1+11,""),IF(AND(YEAR(AgoDom1+18)=CalendárioAno,MONTH(AgoDom1+18)=8),AgoDom1+18,""))</f>
        <v>40773</v>
      </c>
      <c r="O34" s="5">
        <f>IF(DAY(AgoDom1)=1,IF(AND(YEAR(AgoDom1+12)=CalendárioAno,MONTH(AgoDom1+12)=8),AgoDom1+12,""),IF(AND(YEAR(AgoDom1+19)=CalendárioAno,MONTH(AgoDom1+19)=8),AgoDom1+19,""))</f>
        <v>40774</v>
      </c>
      <c r="P34" s="5">
        <f>IF(DAY(AgoDom1)=1,IF(AND(YEAR(AgoDom1+13)=CalendárioAno,MONTH(AgoDom1+13)=8),AgoDom1+13,""),IF(AND(YEAR(AgoDom1+20)=CalendárioAno,MONTH(AgoDom1+20)=8),AgoDom1+20,""))</f>
        <v>40775</v>
      </c>
      <c r="Q34" s="5">
        <f>IF(DAY(AgoDom1)=1,IF(AND(YEAR(AgoDom1+14)=CalendárioAno,MONTH(AgoDom1+14)=8),AgoDom1+14,""),IF(AND(YEAR(AgoDom1+21)=CalendárioAno,MONTH(AgoDom1+21)=8),AgoDom1+21,""))</f>
        <v>40776</v>
      </c>
      <c r="S34" s="8"/>
      <c r="U34" s="23"/>
    </row>
    <row r="35" spans="3:21" ht="15" customHeight="1" x14ac:dyDescent="0.2">
      <c r="C35" s="5">
        <f>IF(DAY(JulDom1)=1,IF(AND(YEAR(JulDom1+15)=CalendárioAno,MONTH(JulDom1+15)=7),JulDom1+15,""),IF(AND(YEAR(JulDom1+22)=CalendárioAno,MONTH(JulDom1+22)=7),JulDom1+22,""))</f>
        <v>40742</v>
      </c>
      <c r="D35" s="5">
        <f>IF(DAY(JulDom1)=1,IF(AND(YEAR(JulDom1+16)=CalendárioAno,MONTH(JulDom1+16)=7),JulDom1+16,""),IF(AND(YEAR(JulDom1+23)=CalendárioAno,MONTH(JulDom1+23)=7),JulDom1+23,""))</f>
        <v>40743</v>
      </c>
      <c r="E35" s="5">
        <f>IF(DAY(JulDom1)=1,IF(AND(YEAR(JulDom1+17)=CalendárioAno,MONTH(JulDom1+17)=7),JulDom1+17,""),IF(AND(YEAR(JulDom1+24)=CalendárioAno,MONTH(JulDom1+24)=7),JulDom1+24,""))</f>
        <v>40744</v>
      </c>
      <c r="F35" s="5">
        <f>IF(DAY(JulDom1)=1,IF(AND(YEAR(JulDom1+18)=CalendárioAno,MONTH(JulDom1+18)=7),JulDom1+18,""),IF(AND(YEAR(JulDom1+25)=CalendárioAno,MONTH(JulDom1+25)=7),JulDom1+25,""))</f>
        <v>40745</v>
      </c>
      <c r="G35" s="5">
        <f>IF(DAY(JulDom1)=1,IF(AND(YEAR(JulDom1+19)=CalendárioAno,MONTH(JulDom1+19)=7),JulDom1+19,""),IF(AND(YEAR(JulDom1+26)=CalendárioAno,MONTH(JulDom1+26)=7),JulDom1+26,""))</f>
        <v>40746</v>
      </c>
      <c r="H35" s="5">
        <f>IF(DAY(JulDom1)=1,IF(AND(YEAR(JulDom1+20)=CalendárioAno,MONTH(JulDom1+20)=7),JulDom1+20,""),IF(AND(YEAR(JulDom1+27)=CalendárioAno,MONTH(JulDom1+27)=7),JulDom1+27,""))</f>
        <v>40747</v>
      </c>
      <c r="I35" s="5">
        <f>IF(DAY(JulDom1)=1,IF(AND(YEAR(JulDom1+21)=CalendárioAno,MONTH(JulDom1+21)=7),JulDom1+21,""),IF(AND(YEAR(JulDom1+28)=CalendárioAno,MONTH(JulDom1+28)=7),JulDom1+28,""))</f>
        <v>40748</v>
      </c>
      <c r="K35" s="5">
        <f>IF(DAY(AgoDom1)=1,IF(AND(YEAR(AgoDom1+15)=CalendárioAno,MONTH(AgoDom1+15)=8),AgoDom1+15,""),IF(AND(YEAR(AgoDom1+22)=CalendárioAno,MONTH(AgoDom1+22)=8),AgoDom1+22,""))</f>
        <v>40777</v>
      </c>
      <c r="L35" s="5">
        <f>IF(DAY(AgoDom1)=1,IF(AND(YEAR(AgoDom1+16)=CalendárioAno,MONTH(AgoDom1+16)=8),AgoDom1+16,""),IF(AND(YEAR(AgoDom1+23)=CalendárioAno,MONTH(AgoDom1+23)=8),AgoDom1+23,""))</f>
        <v>40778</v>
      </c>
      <c r="M35" s="5">
        <f>IF(DAY(AgoDom1)=1,IF(AND(YEAR(AgoDom1+17)=CalendárioAno,MONTH(AgoDom1+17)=8),AgoDom1+17,""),IF(AND(YEAR(AgoDom1+24)=CalendárioAno,MONTH(AgoDom1+24)=8),AgoDom1+24,""))</f>
        <v>40779</v>
      </c>
      <c r="N35" s="5">
        <f>IF(DAY(AgoDom1)=1,IF(AND(YEAR(AgoDom1+18)=CalendárioAno,MONTH(AgoDom1+18)=8),AgoDom1+18,""),IF(AND(YEAR(AgoDom1+25)=CalendárioAno,MONTH(AgoDom1+25)=8),AgoDom1+25,""))</f>
        <v>40780</v>
      </c>
      <c r="O35" s="5">
        <f>IF(DAY(AgoDom1)=1,IF(AND(YEAR(AgoDom1+19)=CalendárioAno,MONTH(AgoDom1+19)=8),AgoDom1+19,""),IF(AND(YEAR(AgoDom1+26)=CalendárioAno,MONTH(AgoDom1+26)=8),AgoDom1+26,""))</f>
        <v>40781</v>
      </c>
      <c r="P35" s="5">
        <f>IF(DAY(AgoDom1)=1,IF(AND(YEAR(AgoDom1+20)=CalendárioAno,MONTH(AgoDom1+20)=8),AgoDom1+20,""),IF(AND(YEAR(AgoDom1+27)=CalendárioAno,MONTH(AgoDom1+27)=8),AgoDom1+27,""))</f>
        <v>40782</v>
      </c>
      <c r="Q35" s="5">
        <f>IF(DAY(AgoDom1)=1,IF(AND(YEAR(AgoDom1+21)=CalendárioAno,MONTH(AgoDom1+21)=8),AgoDom1+21,""),IF(AND(YEAR(AgoDom1+28)=CalendárioAno,MONTH(AgoDom1+28)=8),AgoDom1+28,""))</f>
        <v>40783</v>
      </c>
      <c r="S35" s="8"/>
      <c r="U35" s="15"/>
    </row>
    <row r="36" spans="3:21" ht="15" customHeight="1" x14ac:dyDescent="0.2">
      <c r="C36" s="5">
        <f>IF(DAY(JulDom1)=1,IF(AND(YEAR(JulDom1+22)=CalendárioAno,MONTH(JulDom1+22)=7),JulDom1+22,""),IF(AND(YEAR(JulDom1+29)=CalendárioAno,MONTH(JulDom1+29)=7),JulDom1+29,""))</f>
        <v>40749</v>
      </c>
      <c r="D36" s="5">
        <f>IF(DAY(JulDom1)=1,IF(AND(YEAR(JulDom1+23)=CalendárioAno,MONTH(JulDom1+23)=7),JulDom1+23,""),IF(AND(YEAR(JulDom1+30)=CalendárioAno,MONTH(JulDom1+30)=7),JulDom1+30,""))</f>
        <v>40750</v>
      </c>
      <c r="E36" s="5">
        <f>IF(DAY(JulDom1)=1,IF(AND(YEAR(JulDom1+24)=CalendárioAno,MONTH(JulDom1+24)=7),JulDom1+24,""),IF(AND(YEAR(JulDom1+31)=CalendárioAno,MONTH(JulDom1+31)=7),JulDom1+31,""))</f>
        <v>40751</v>
      </c>
      <c r="F36" s="5">
        <f>IF(DAY(JulDom1)=1,IF(AND(YEAR(JulDom1+25)=CalendárioAno,MONTH(JulDom1+25)=7),JulDom1+25,""),IF(AND(YEAR(JulDom1+32)=CalendárioAno,MONTH(JulDom1+32)=7),JulDom1+32,""))</f>
        <v>40752</v>
      </c>
      <c r="G36" s="5">
        <f>IF(DAY(JulDom1)=1,IF(AND(YEAR(JulDom1+26)=CalendárioAno,MONTH(JulDom1+26)=7),JulDom1+26,""),IF(AND(YEAR(JulDom1+33)=CalendárioAno,MONTH(JulDom1+33)=7),JulDom1+33,""))</f>
        <v>40753</v>
      </c>
      <c r="H36" s="5">
        <f>IF(DAY(JulDom1)=1,IF(AND(YEAR(JulDom1+27)=CalendárioAno,MONTH(JulDom1+27)=7),JulDom1+27,""),IF(AND(YEAR(JulDom1+34)=CalendárioAno,MONTH(JulDom1+34)=7),JulDom1+34,""))</f>
        <v>40754</v>
      </c>
      <c r="I36" s="5">
        <f>IF(DAY(JulDom1)=1,IF(AND(YEAR(JulDom1+28)=CalendárioAno,MONTH(JulDom1+28)=7),JulDom1+28,""),IF(AND(YEAR(JulDom1+35)=CalendárioAno,MONTH(JulDom1+35)=7),JulDom1+35,""))</f>
        <v>40755</v>
      </c>
      <c r="K36" s="5">
        <f>IF(DAY(AgoDom1)=1,IF(AND(YEAR(AgoDom1+22)=CalendárioAno,MONTH(AgoDom1+22)=8),AgoDom1+22,""),IF(AND(YEAR(AgoDom1+29)=CalendárioAno,MONTH(AgoDom1+29)=8),AgoDom1+29,""))</f>
        <v>40784</v>
      </c>
      <c r="L36" s="5">
        <f>IF(DAY(AgoDom1)=1,IF(AND(YEAR(AgoDom1+23)=CalendárioAno,MONTH(AgoDom1+23)=8),AgoDom1+23,""),IF(AND(YEAR(AgoDom1+30)=CalendárioAno,MONTH(AgoDom1+30)=8),AgoDom1+30,""))</f>
        <v>40785</v>
      </c>
      <c r="M36" s="5">
        <f>IF(DAY(AgoDom1)=1,IF(AND(YEAR(AgoDom1+24)=CalendárioAno,MONTH(AgoDom1+24)=8),AgoDom1+24,""),IF(AND(YEAR(AgoDom1+31)=CalendárioAno,MONTH(AgoDom1+31)=8),AgoDom1+31,""))</f>
        <v>40786</v>
      </c>
      <c r="N36" s="5" t="str">
        <f>IF(DAY(AgoDom1)=1,IF(AND(YEAR(AgoDom1+25)=CalendárioAno,MONTH(AgoDom1+25)=8),AgoDom1+25,""),IF(AND(YEAR(AgoDom1+32)=CalendárioAno,MONTH(AgoDom1+32)=8),AgoDom1+32,""))</f>
        <v/>
      </c>
      <c r="O36" s="5" t="str">
        <f>IF(DAY(AgoDom1)=1,IF(AND(YEAR(AgoDom1+26)=CalendárioAno,MONTH(AgoDom1+26)=8),AgoDom1+26,""),IF(AND(YEAR(AgoDom1+33)=CalendárioAno,MONTH(AgoDom1+33)=8),AgoDom1+33,""))</f>
        <v/>
      </c>
      <c r="P36" s="5" t="str">
        <f>IF(DAY(AgoDom1)=1,IF(AND(YEAR(AgoDom1+27)=CalendárioAno,MONTH(AgoDom1+27)=8),AgoDom1+27,""),IF(AND(YEAR(AgoDom1+34)=CalendárioAno,MONTH(AgoDom1+34)=8),AgoDom1+34,""))</f>
        <v/>
      </c>
      <c r="Q36" s="5" t="str">
        <f>IF(DAY(AgoDom1)=1,IF(AND(YEAR(AgoDom1+28)=CalendárioAno,MONTH(AgoDom1+28)=8),AgoDom1+28,""),IF(AND(YEAR(AgoDom1+35)=CalendárioAno,MONTH(AgoDom1+35)=8),AgoDom1+35,""))</f>
        <v/>
      </c>
      <c r="S36" s="8"/>
      <c r="U36" s="16"/>
    </row>
    <row r="37" spans="3:21" ht="15" customHeight="1" x14ac:dyDescent="0.2">
      <c r="C37" s="5" t="str">
        <f>IF(DAY(JulDom1)=1,IF(AND(YEAR(JulDom1+29)=CalendárioAno,MONTH(JulDom1+29)=7),JulDom1+29,""),IF(AND(YEAR(JulDom1+36)=CalendárioAno,MONTH(JulDom1+36)=7),JulDom1+36,""))</f>
        <v/>
      </c>
      <c r="D37" s="5" t="str">
        <f>IF(DAY(JulDom1)=1,IF(AND(YEAR(JulDom1+30)=CalendárioAno,MONTH(JulDom1+30)=7),JulDom1+30,""),IF(AND(YEAR(JulDom1+37)=CalendárioAno,MONTH(JulDom1+37)=7),JulDom1+37,""))</f>
        <v/>
      </c>
      <c r="E37" s="5" t="str">
        <f>IF(DAY(JulDom1)=1,IF(AND(YEAR(JulDom1+31)=CalendárioAno,MONTH(JulDom1+31)=7),JulDom1+31,""),IF(AND(YEAR(JulDom1+38)=CalendárioAno,MONTH(JulDom1+38)=7),JulDom1+38,""))</f>
        <v/>
      </c>
      <c r="F37" s="5" t="str">
        <f>IF(DAY(JulDom1)=1,IF(AND(YEAR(JulDom1+32)=CalendárioAno,MONTH(JulDom1+32)=7),JulDom1+32,""),IF(AND(YEAR(JulDom1+39)=CalendárioAno,MONTH(JulDom1+39)=7),JulDom1+39,""))</f>
        <v/>
      </c>
      <c r="G37" s="5" t="str">
        <f>IF(DAY(JulDom1)=1,IF(AND(YEAR(JulDom1+33)=CalendárioAno,MONTH(JulDom1+33)=7),JulDom1+33,""),IF(AND(YEAR(JulDom1+40)=CalendárioAno,MONTH(JulDom1+40)=7),JulDom1+40,""))</f>
        <v/>
      </c>
      <c r="H37" s="5" t="str">
        <f>IF(DAY(JulDom1)=1,IF(AND(YEAR(JulDom1+34)=CalendárioAno,MONTH(JulDom1+34)=7),JulDom1+34,""),IF(AND(YEAR(JulDom1+41)=CalendárioAno,MONTH(JulDom1+41)=7),JulDom1+41,""))</f>
        <v/>
      </c>
      <c r="I37" s="5" t="str">
        <f>IF(DAY(JulDom1)=1,IF(AND(YEAR(JulDom1+35)=CalendárioAno,MONTH(JulDom1+35)=7),JulDom1+35,""),IF(AND(YEAR(JulDom1+42)=CalendárioAno,MONTH(JulDom1+42)=7),JulDom1+42,""))</f>
        <v/>
      </c>
      <c r="K37" s="5" t="str">
        <f>IF(DAY(AgoDom1)=1,IF(AND(YEAR(AgoDom1+29)=CalendárioAno,MONTH(AgoDom1+29)=8),AgoDom1+29,""),IF(AND(YEAR(AgoDom1+36)=CalendárioAno,MONTH(AgoDom1+36)=8),AgoDom1+36,""))</f>
        <v/>
      </c>
      <c r="L37" s="5" t="str">
        <f>IF(DAY(AgoDom1)=1,IF(AND(YEAR(AgoDom1+30)=CalendárioAno,MONTH(AgoDom1+30)=8),AgoDom1+30,""),IF(AND(YEAR(AgoDom1+37)=CalendárioAno,MONTH(AgoDom1+37)=8),AgoDom1+37,""))</f>
        <v/>
      </c>
      <c r="M37" s="5" t="str">
        <f>IF(DAY(AgoDom1)=1,IF(AND(YEAR(AgoDom1+31)=CalendárioAno,MONTH(AgoDom1+31)=8),AgoDom1+31,""),IF(AND(YEAR(AgoDom1+38)=CalendárioAno,MONTH(AgoDom1+38)=8),AgoDom1+38,""))</f>
        <v/>
      </c>
      <c r="N37" s="5" t="str">
        <f>IF(DAY(AgoDom1)=1,IF(AND(YEAR(AgoDom1+32)=CalendárioAno,MONTH(AgoDom1+32)=8),AgoDom1+32,""),IF(AND(YEAR(AgoDom1+39)=CalendárioAno,MONTH(AgoDom1+39)=8),AgoDom1+39,""))</f>
        <v/>
      </c>
      <c r="O37" s="5" t="str">
        <f>IF(DAY(AgoDom1)=1,IF(AND(YEAR(AgoDom1+33)=CalendárioAno,MONTH(AgoDom1+33)=8),AgoDom1+33,""),IF(AND(YEAR(AgoDom1+40)=CalendárioAno,MONTH(AgoDom1+40)=8),AgoDom1+40,""))</f>
        <v/>
      </c>
      <c r="P37" s="5" t="str">
        <f>IF(DAY(AgoDom1)=1,IF(AND(YEAR(AgoDom1+34)=CalendárioAno,MONTH(AgoDom1+34)=8),AgoDom1+34,""),IF(AND(YEAR(AgoDom1+41)=CalendárioAno,MONTH(AgoDom1+41)=8),AgoDom1+41,""))</f>
        <v/>
      </c>
      <c r="Q37" s="5" t="str">
        <f>IF(DAY(AgoDom1)=1,IF(AND(YEAR(AgoDom1+35)=CalendárioAno,MONTH(AgoDom1+35)=8),AgoDom1+35,""),IF(AND(YEAR(AgoDom1+42)=CalendárioAno,MONTH(AgoDom1+42)=8),AgoDom1+42,""))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7</v>
      </c>
      <c r="D39" s="6"/>
      <c r="E39" s="6"/>
      <c r="F39" s="6"/>
      <c r="G39" s="6"/>
      <c r="H39" s="6"/>
      <c r="I39" s="6"/>
      <c r="K39" s="7" t="s">
        <v>6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0</v>
      </c>
      <c r="D40" s="24" t="s">
        <v>1</v>
      </c>
      <c r="E40" s="24" t="s">
        <v>23</v>
      </c>
      <c r="F40" s="24" t="s">
        <v>23</v>
      </c>
      <c r="G40" s="24" t="s">
        <v>0</v>
      </c>
      <c r="H40" s="24" t="s">
        <v>0</v>
      </c>
      <c r="I40" s="24" t="s">
        <v>24</v>
      </c>
      <c r="K40" s="24" t="s">
        <v>0</v>
      </c>
      <c r="L40" s="24" t="s">
        <v>1</v>
      </c>
      <c r="M40" s="24" t="s">
        <v>23</v>
      </c>
      <c r="N40" s="24" t="s">
        <v>23</v>
      </c>
      <c r="O40" s="24" t="s">
        <v>0</v>
      </c>
      <c r="P40" s="24" t="s">
        <v>0</v>
      </c>
      <c r="Q40" s="24" t="s">
        <v>24</v>
      </c>
      <c r="S40" s="8"/>
      <c r="U40" s="23"/>
    </row>
    <row r="41" spans="3:21" ht="15" customHeight="1" x14ac:dyDescent="0.2">
      <c r="C41" s="5" t="str">
        <f>IF(DAY(SetDom1)=1,"",IF(AND(YEAR(SetDom1+1)=CalendárioAno,MONTH(SetDom1+1)=9),SetDom1+1,""))</f>
        <v/>
      </c>
      <c r="D41" s="5" t="str">
        <f>IF(DAY(SetDom1)=1,"",IF(AND(YEAR(SetDom1+2)=CalendárioAno,MONTH(SetDom1+2)=9),SetDom1+2,""))</f>
        <v/>
      </c>
      <c r="E41" s="5" t="str">
        <f>IF(DAY(SetDom1)=1,"",IF(AND(YEAR(SetDom1+3)=CalendárioAno,MONTH(SetDom1+3)=9),SetDom1+3,""))</f>
        <v/>
      </c>
      <c r="F41" s="5">
        <f>IF(DAY(SetDom1)=1,"",IF(AND(YEAR(SetDom1+4)=CalendárioAno,MONTH(SetDom1+4)=9),SetDom1+4,""))</f>
        <v>40787</v>
      </c>
      <c r="G41" s="5">
        <f>IF(DAY(SetDom1)=1,"",IF(AND(YEAR(SetDom1+5)=CalendárioAno,MONTH(SetDom1+5)=9),SetDom1+5,""))</f>
        <v>40788</v>
      </c>
      <c r="H41" s="5">
        <f>IF(DAY(SetDom1)=1,"",IF(AND(YEAR(SetDom1+6)=CalendárioAno,MONTH(SetDom1+6)=9),SetDom1+6,""))</f>
        <v>40789</v>
      </c>
      <c r="I41" s="5">
        <f>IF(DAY(SetDom1)=1,IF(AND(YEAR(SetDom1)=CalendárioAno,MONTH(SetDom1)=9),SetDom1,""),IF(AND(YEAR(SetDom1+7)=CalendárioAno,MONTH(SetDom1+7)=9),SetDom1+7,""))</f>
        <v>40790</v>
      </c>
      <c r="K41" s="5" t="str">
        <f>IF(DAY(OutDom1)=1,"",IF(AND(YEAR(OutDom1+1)=CalendárioAno,MONTH(OutDom1+1)=10),OutDom1+1,""))</f>
        <v/>
      </c>
      <c r="L41" s="5" t="str">
        <f>IF(DAY(OutDom1)=1,"",IF(AND(YEAR(OutDom1+2)=CalendárioAno,MONTH(OutDom1+2)=10),OutDom1+2,""))</f>
        <v/>
      </c>
      <c r="M41" s="5" t="str">
        <f>IF(DAY(OutDom1)=1,"",IF(AND(YEAR(OutDom1+3)=CalendárioAno,MONTH(OutDom1+3)=10),OutDom1+3,""))</f>
        <v/>
      </c>
      <c r="N41" s="5" t="str">
        <f>IF(DAY(OutDom1)=1,"",IF(AND(YEAR(OutDom1+4)=CalendárioAno,MONTH(OutDom1+4)=10),OutDom1+4,""))</f>
        <v/>
      </c>
      <c r="O41" s="5" t="str">
        <f>IF(DAY(OutDom1)=1,"",IF(AND(YEAR(OutDom1+5)=CalendárioAno,MONTH(OutDom1+5)=10),OutDom1+5,""))</f>
        <v/>
      </c>
      <c r="P41" s="5">
        <f>IF(DAY(OutDom1)=1,"",IF(AND(YEAR(OutDom1+6)=CalendárioAno,MONTH(OutDom1+6)=10),OutDom1+6,""))</f>
        <v>40817</v>
      </c>
      <c r="Q41" s="5">
        <f>IF(DAY(OutDom1)=1,IF(AND(YEAR(OutDom1)=CalendárioAno,MONTH(OutDom1)=10),OutDom1,""),IF(AND(YEAR(OutDom1+7)=CalendárioAno,MONTH(OutDom1+7)=10),OutDom1+7,""))</f>
        <v>40818</v>
      </c>
      <c r="S41" s="8"/>
      <c r="U41" s="15"/>
    </row>
    <row r="42" spans="3:21" ht="15" customHeight="1" x14ac:dyDescent="0.2">
      <c r="C42" s="5">
        <f>IF(DAY(SetDom1)=1,IF(AND(YEAR(SetDom1+1)=CalendárioAno,MONTH(SetDom1+1)=9),SetDom1+1,""),IF(AND(YEAR(SetDom1+8)=CalendárioAno,MONTH(SetDom1+8)=9),SetDom1+8,""))</f>
        <v>40791</v>
      </c>
      <c r="D42" s="5">
        <f>IF(DAY(SetDom1)=1,IF(AND(YEAR(SetDom1+2)=CalendárioAno,MONTH(SetDom1+2)=9),SetDom1+2,""),IF(AND(YEAR(SetDom1+9)=CalendárioAno,MONTH(SetDom1+9)=9),SetDom1+9,""))</f>
        <v>40792</v>
      </c>
      <c r="E42" s="5">
        <f>IF(DAY(SetDom1)=1,IF(AND(YEAR(SetDom1+3)=CalendárioAno,MONTH(SetDom1+3)=9),SetDom1+3,""),IF(AND(YEAR(SetDom1+10)=CalendárioAno,MONTH(SetDom1+10)=9),SetDom1+10,""))</f>
        <v>40793</v>
      </c>
      <c r="F42" s="5">
        <f>IF(DAY(SetDom1)=1,IF(AND(YEAR(SetDom1+4)=CalendárioAno,MONTH(SetDom1+4)=9),SetDom1+4,""),IF(AND(YEAR(SetDom1+11)=CalendárioAno,MONTH(SetDom1+11)=9),SetDom1+11,""))</f>
        <v>40794</v>
      </c>
      <c r="G42" s="5">
        <f>IF(DAY(SetDom1)=1,IF(AND(YEAR(SetDom1+5)=CalendárioAno,MONTH(SetDom1+5)=9),SetDom1+5,""),IF(AND(YEAR(SetDom1+12)=CalendárioAno,MONTH(SetDom1+12)=9),SetDom1+12,""))</f>
        <v>40795</v>
      </c>
      <c r="H42" s="5">
        <f>IF(DAY(SetDom1)=1,IF(AND(YEAR(SetDom1+6)=CalendárioAno,MONTH(SetDom1+6)=9),SetDom1+6,""),IF(AND(YEAR(SetDom1+13)=CalendárioAno,MONTH(SetDom1+13)=9),SetDom1+13,""))</f>
        <v>40796</v>
      </c>
      <c r="I42" s="5">
        <f>IF(DAY(SetDom1)=1,IF(AND(YEAR(SetDom1+7)=CalendárioAno,MONTH(SetDom1+7)=9),SetDom1+7,""),IF(AND(YEAR(SetDom1+14)=CalendárioAno,MONTH(SetDom1+14)=9),SetDom1+14,""))</f>
        <v>40797</v>
      </c>
      <c r="K42" s="5">
        <f>IF(DAY(OutDom1)=1,IF(AND(YEAR(OutDom1+1)=CalendárioAno,MONTH(OutDom1+1)=10),OutDom1+1,""),IF(AND(YEAR(OutDom1+8)=CalendárioAno,MONTH(OutDom1+8)=10),OutDom1+8,""))</f>
        <v>40819</v>
      </c>
      <c r="L42" s="5">
        <f>IF(DAY(OutDom1)=1,IF(AND(YEAR(OutDom1+2)=CalendárioAno,MONTH(OutDom1+2)=10),OutDom1+2,""),IF(AND(YEAR(OutDom1+9)=CalendárioAno,MONTH(OutDom1+9)=10),OutDom1+9,""))</f>
        <v>40820</v>
      </c>
      <c r="M42" s="5">
        <f>IF(DAY(OutDom1)=1,IF(AND(YEAR(OutDom1+3)=CalendárioAno,MONTH(OutDom1+3)=10),OutDom1+3,""),IF(AND(YEAR(OutDom1+10)=CalendárioAno,MONTH(OutDom1+10)=10),OutDom1+10,""))</f>
        <v>40821</v>
      </c>
      <c r="N42" s="5">
        <f>IF(DAY(OutDom1)=1,IF(AND(YEAR(OutDom1+4)=CalendárioAno,MONTH(OutDom1+4)=10),OutDom1+4,""),IF(AND(YEAR(OutDom1+11)=CalendárioAno,MONTH(OutDom1+11)=10),OutDom1+11,""))</f>
        <v>40822</v>
      </c>
      <c r="O42" s="5">
        <f>IF(DAY(OutDom1)=1,IF(AND(YEAR(OutDom1+5)=CalendárioAno,MONTH(OutDom1+5)=10),OutDom1+5,""),IF(AND(YEAR(OutDom1+12)=CalendárioAno,MONTH(OutDom1+12)=10),OutDom1+12,""))</f>
        <v>40823</v>
      </c>
      <c r="P42" s="5">
        <f>IF(DAY(OutDom1)=1,IF(AND(YEAR(OutDom1+6)=CalendárioAno,MONTH(OutDom1+6)=10),OutDom1+6,""),IF(AND(YEAR(OutDom1+13)=CalendárioAno,MONTH(OutDom1+13)=10),OutDom1+13,""))</f>
        <v>40824</v>
      </c>
      <c r="Q42" s="5">
        <f>IF(DAY(OutDom1)=1,IF(AND(YEAR(OutDom1+7)=CalendárioAno,MONTH(OutDom1+7)=10),OutDom1+7,""),IF(AND(YEAR(OutDom1+14)=CalendárioAno,MONTH(OutDom1+14)=10),OutDom1+14,""))</f>
        <v>40825</v>
      </c>
      <c r="S42" s="8"/>
      <c r="U42" s="15"/>
    </row>
    <row r="43" spans="3:21" ht="15" customHeight="1" x14ac:dyDescent="0.2">
      <c r="C43" s="5">
        <f>IF(DAY(SetDom1)=1,IF(AND(YEAR(SetDom1+8)=CalendárioAno,MONTH(SetDom1+8)=9),SetDom1+8,""),IF(AND(YEAR(SetDom1+15)=CalendárioAno,MONTH(SetDom1+15)=9),SetDom1+15,""))</f>
        <v>40798</v>
      </c>
      <c r="D43" s="5">
        <f>IF(DAY(SetDom1)=1,IF(AND(YEAR(SetDom1+9)=CalendárioAno,MONTH(SetDom1+9)=9),SetDom1+9,""),IF(AND(YEAR(SetDom1+16)=CalendárioAno,MONTH(SetDom1+16)=9),SetDom1+16,""))</f>
        <v>40799</v>
      </c>
      <c r="E43" s="5">
        <f>IF(DAY(SetDom1)=1,IF(AND(YEAR(SetDom1+10)=CalendárioAno,MONTH(SetDom1+10)=9),SetDom1+10,""),IF(AND(YEAR(SetDom1+17)=CalendárioAno,MONTH(SetDom1+17)=9),SetDom1+17,""))</f>
        <v>40800</v>
      </c>
      <c r="F43" s="5">
        <f>IF(DAY(SetDom1)=1,IF(AND(YEAR(SetDom1+11)=CalendárioAno,MONTH(SetDom1+11)=9),SetDom1+11,""),IF(AND(YEAR(SetDom1+18)=CalendárioAno,MONTH(SetDom1+18)=9),SetDom1+18,""))</f>
        <v>40801</v>
      </c>
      <c r="G43" s="5">
        <f>IF(DAY(SetDom1)=1,IF(AND(YEAR(SetDom1+12)=CalendárioAno,MONTH(SetDom1+12)=9),SetDom1+12,""),IF(AND(YEAR(SetDom1+19)=CalendárioAno,MONTH(SetDom1+19)=9),SetDom1+19,""))</f>
        <v>40802</v>
      </c>
      <c r="H43" s="5">
        <f>IF(DAY(SetDom1)=1,IF(AND(YEAR(SetDom1+13)=CalendárioAno,MONTH(SetDom1+13)=9),SetDom1+13,""),IF(AND(YEAR(SetDom1+20)=CalendárioAno,MONTH(SetDom1+20)=9),SetDom1+20,""))</f>
        <v>40803</v>
      </c>
      <c r="I43" s="5">
        <f>IF(DAY(SetDom1)=1,IF(AND(YEAR(SetDom1+14)=CalendárioAno,MONTH(SetDom1+14)=9),SetDom1+14,""),IF(AND(YEAR(SetDom1+21)=CalendárioAno,MONTH(SetDom1+21)=9),SetDom1+21,""))</f>
        <v>40804</v>
      </c>
      <c r="K43" s="5">
        <f>IF(DAY(OutDom1)=1,IF(AND(YEAR(OutDom1+8)=CalendárioAno,MONTH(OutDom1+8)=10),OutDom1+8,""),IF(AND(YEAR(OutDom1+15)=CalendárioAno,MONTH(OutDom1+15)=10),OutDom1+15,""))</f>
        <v>40826</v>
      </c>
      <c r="L43" s="5">
        <f>IF(DAY(OutDom1)=1,IF(AND(YEAR(OutDom1+9)=CalendárioAno,MONTH(OutDom1+9)=10),OutDom1+9,""),IF(AND(YEAR(OutDom1+16)=CalendárioAno,MONTH(OutDom1+16)=10),OutDom1+16,""))</f>
        <v>40827</v>
      </c>
      <c r="M43" s="5">
        <f>IF(DAY(OutDom1)=1,IF(AND(YEAR(OutDom1+10)=CalendárioAno,MONTH(OutDom1+10)=10),OutDom1+10,""),IF(AND(YEAR(OutDom1+17)=CalendárioAno,MONTH(OutDom1+17)=10),OutDom1+17,""))</f>
        <v>40828</v>
      </c>
      <c r="N43" s="5">
        <f>IF(DAY(OutDom1)=1,IF(AND(YEAR(OutDom1+11)=CalendárioAno,MONTH(OutDom1+11)=10),OutDom1+11,""),IF(AND(YEAR(OutDom1+18)=CalendárioAno,MONTH(OutDom1+18)=10),OutDom1+18,""))</f>
        <v>40829</v>
      </c>
      <c r="O43" s="5">
        <f>IF(DAY(OutDom1)=1,IF(AND(YEAR(OutDom1+12)=CalendárioAno,MONTH(OutDom1+12)=10),OutDom1+12,""),IF(AND(YEAR(OutDom1+19)=CalendárioAno,MONTH(OutDom1+19)=10),OutDom1+19,""))</f>
        <v>40830</v>
      </c>
      <c r="P43" s="5">
        <f>IF(DAY(OutDom1)=1,IF(AND(YEAR(OutDom1+13)=CalendárioAno,MONTH(OutDom1+13)=10),OutDom1+13,""),IF(AND(YEAR(OutDom1+20)=CalendárioAno,MONTH(OutDom1+20)=10),OutDom1+20,""))</f>
        <v>40831</v>
      </c>
      <c r="Q43" s="5">
        <f>IF(DAY(OutDom1)=1,IF(AND(YEAR(OutDom1+14)=CalendárioAno,MONTH(OutDom1+14)=10),OutDom1+14,""),IF(AND(YEAR(OutDom1+21)=CalendárioAno,MONTH(OutDom1+21)=10),OutDom1+21,""))</f>
        <v>40832</v>
      </c>
      <c r="S43" s="8"/>
      <c r="U43" s="23"/>
    </row>
    <row r="44" spans="3:21" ht="15" customHeight="1" x14ac:dyDescent="0.2">
      <c r="C44" s="5">
        <f>IF(DAY(SetDom1)=1,IF(AND(YEAR(SetDom1+15)=CalendárioAno,MONTH(SetDom1+15)=9),SetDom1+15,""),IF(AND(YEAR(SetDom1+22)=CalendárioAno,MONTH(SetDom1+22)=9),SetDom1+22,""))</f>
        <v>40805</v>
      </c>
      <c r="D44" s="5">
        <f>IF(DAY(SetDom1)=1,IF(AND(YEAR(SetDom1+16)=CalendárioAno,MONTH(SetDom1+16)=9),SetDom1+16,""),IF(AND(YEAR(SetDom1+23)=CalendárioAno,MONTH(SetDom1+23)=9),SetDom1+23,""))</f>
        <v>40806</v>
      </c>
      <c r="E44" s="5">
        <f>IF(DAY(SetDom1)=1,IF(AND(YEAR(SetDom1+17)=CalendárioAno,MONTH(SetDom1+17)=9),SetDom1+17,""),IF(AND(YEAR(SetDom1+24)=CalendárioAno,MONTH(SetDom1+24)=9),SetDom1+24,""))</f>
        <v>40807</v>
      </c>
      <c r="F44" s="5">
        <f>IF(DAY(SetDom1)=1,IF(AND(YEAR(SetDom1+18)=CalendárioAno,MONTH(SetDom1+18)=9),SetDom1+18,""),IF(AND(YEAR(SetDom1+25)=CalendárioAno,MONTH(SetDom1+25)=9),SetDom1+25,""))</f>
        <v>40808</v>
      </c>
      <c r="G44" s="5">
        <f>IF(DAY(SetDom1)=1,IF(AND(YEAR(SetDom1+19)=CalendárioAno,MONTH(SetDom1+19)=9),SetDom1+19,""),IF(AND(YEAR(SetDom1+26)=CalendárioAno,MONTH(SetDom1+26)=9),SetDom1+26,""))</f>
        <v>40809</v>
      </c>
      <c r="H44" s="5">
        <f>IF(DAY(SetDom1)=1,IF(AND(YEAR(SetDom1+20)=CalendárioAno,MONTH(SetDom1+20)=9),SetDom1+20,""),IF(AND(YEAR(SetDom1+27)=CalendárioAno,MONTH(SetDom1+27)=9),SetDom1+27,""))</f>
        <v>40810</v>
      </c>
      <c r="I44" s="5">
        <f>IF(DAY(SetDom1)=1,IF(AND(YEAR(SetDom1+21)=CalendárioAno,MONTH(SetDom1+21)=9),SetDom1+21,""),IF(AND(YEAR(SetDom1+28)=CalendárioAno,MONTH(SetDom1+28)=9),SetDom1+28,""))</f>
        <v>40811</v>
      </c>
      <c r="K44" s="5">
        <f>IF(DAY(OutDom1)=1,IF(AND(YEAR(OutDom1+15)=CalendárioAno,MONTH(OutDom1+15)=10),OutDom1+15,""),IF(AND(YEAR(OutDom1+22)=CalendárioAno,MONTH(OutDom1+22)=10),OutDom1+22,""))</f>
        <v>40833</v>
      </c>
      <c r="L44" s="5">
        <f>IF(DAY(OutDom1)=1,IF(AND(YEAR(OutDom1+16)=CalendárioAno,MONTH(OutDom1+16)=10),OutDom1+16,""),IF(AND(YEAR(OutDom1+23)=CalendárioAno,MONTH(OutDom1+23)=10),OutDom1+23,""))</f>
        <v>40834</v>
      </c>
      <c r="M44" s="5">
        <f>IF(DAY(OutDom1)=1,IF(AND(YEAR(OutDom1+17)=CalendárioAno,MONTH(OutDom1+17)=10),OutDom1+17,""),IF(AND(YEAR(OutDom1+24)=CalendárioAno,MONTH(OutDom1+24)=10),OutDom1+24,""))</f>
        <v>40835</v>
      </c>
      <c r="N44" s="5">
        <f>IF(DAY(OutDom1)=1,IF(AND(YEAR(OutDom1+18)=CalendárioAno,MONTH(OutDom1+18)=10),OutDom1+18,""),IF(AND(YEAR(OutDom1+25)=CalendárioAno,MONTH(OutDom1+25)=10),OutDom1+25,""))</f>
        <v>40836</v>
      </c>
      <c r="O44" s="5">
        <f>IF(DAY(OutDom1)=1,IF(AND(YEAR(OutDom1+19)=CalendárioAno,MONTH(OutDom1+19)=10),OutDom1+19,""),IF(AND(YEAR(OutDom1+26)=CalendárioAno,MONTH(OutDom1+26)=10),OutDom1+26,""))</f>
        <v>40837</v>
      </c>
      <c r="P44" s="5">
        <f>IF(DAY(OutDom1)=1,IF(AND(YEAR(OutDom1+20)=CalendárioAno,MONTH(OutDom1+20)=10),OutDom1+20,""),IF(AND(YEAR(OutDom1+27)=CalendárioAno,MONTH(OutDom1+27)=10),OutDom1+27,""))</f>
        <v>40838</v>
      </c>
      <c r="Q44" s="5">
        <f>IF(DAY(OutDom1)=1,IF(AND(YEAR(OutDom1+21)=CalendárioAno,MONTH(OutDom1+21)=10),OutDom1+21,""),IF(AND(YEAR(OutDom1+28)=CalendárioAno,MONTH(OutDom1+28)=10),OutDom1+28,""))</f>
        <v>40839</v>
      </c>
      <c r="S44" s="8"/>
      <c r="U44" s="21" t="s">
        <v>25</v>
      </c>
    </row>
    <row r="45" spans="3:21" ht="15" customHeight="1" x14ac:dyDescent="0.2">
      <c r="C45" s="5">
        <f>IF(DAY(SetDom1)=1,IF(AND(YEAR(SetDom1+22)=CalendárioAno,MONTH(SetDom1+22)=9),SetDom1+22,""),IF(AND(YEAR(SetDom1+29)=CalendárioAno,MONTH(SetDom1+29)=9),SetDom1+29,""))</f>
        <v>40812</v>
      </c>
      <c r="D45" s="5">
        <f>IF(DAY(SetDom1)=1,IF(AND(YEAR(SetDom1+23)=CalendárioAno,MONTH(SetDom1+23)=9),SetDom1+23,""),IF(AND(YEAR(SetDom1+30)=CalendárioAno,MONTH(SetDom1+30)=9),SetDom1+30,""))</f>
        <v>40813</v>
      </c>
      <c r="E45" s="5">
        <f>IF(DAY(SetDom1)=1,IF(AND(YEAR(SetDom1+24)=CalendárioAno,MONTH(SetDom1+24)=9),SetDom1+24,""),IF(AND(YEAR(SetDom1+31)=CalendárioAno,MONTH(SetDom1+31)=9),SetDom1+31,""))</f>
        <v>40814</v>
      </c>
      <c r="F45" s="5">
        <f>IF(DAY(SetDom1)=1,IF(AND(YEAR(SetDom1+25)=CalendárioAno,MONTH(SetDom1+25)=9),SetDom1+25,""),IF(AND(YEAR(SetDom1+32)=CalendárioAno,MONTH(SetDom1+32)=9),SetDom1+32,""))</f>
        <v>40815</v>
      </c>
      <c r="G45" s="5">
        <f>IF(DAY(SetDom1)=1,IF(AND(YEAR(SetDom1+26)=CalendárioAno,MONTH(SetDom1+26)=9),SetDom1+26,""),IF(AND(YEAR(SetDom1+33)=CalendárioAno,MONTH(SetDom1+33)=9),SetDom1+33,""))</f>
        <v>40816</v>
      </c>
      <c r="H45" s="5" t="str">
        <f>IF(DAY(SetDom1)=1,IF(AND(YEAR(SetDom1+27)=CalendárioAno,MONTH(SetDom1+27)=9),SetDom1+27,""),IF(AND(YEAR(SetDom1+34)=CalendárioAno,MONTH(SetDom1+34)=9),SetDom1+34,""))</f>
        <v/>
      </c>
      <c r="I45" s="5" t="str">
        <f>IF(DAY(SetDom1)=1,IF(AND(YEAR(SetDom1+28)=CalendárioAno,MONTH(SetDom1+28)=9),SetDom1+28,""),IF(AND(YEAR(SetDom1+35)=CalendárioAno,MONTH(SetDom1+35)=9),SetDom1+35,""))</f>
        <v/>
      </c>
      <c r="K45" s="5">
        <f>IF(DAY(OutDom1)=1,IF(AND(YEAR(OutDom1+22)=CalendárioAno,MONTH(OutDom1+22)=10),OutDom1+22,""),IF(AND(YEAR(OutDom1+29)=CalendárioAno,MONTH(OutDom1+29)=10),OutDom1+29,""))</f>
        <v>40840</v>
      </c>
      <c r="L45" s="5">
        <f>IF(DAY(OutDom1)=1,IF(AND(YEAR(OutDom1+23)=CalendárioAno,MONTH(OutDom1+23)=10),OutDom1+23,""),IF(AND(YEAR(OutDom1+30)=CalendárioAno,MONTH(OutDom1+30)=10),OutDom1+30,""))</f>
        <v>40841</v>
      </c>
      <c r="M45" s="5">
        <f>IF(DAY(OutDom1)=1,IF(AND(YEAR(OutDom1+24)=CalendárioAno,MONTH(OutDom1+24)=10),OutDom1+24,""),IF(AND(YEAR(OutDom1+31)=CalendárioAno,MONTH(OutDom1+31)=10),OutDom1+31,""))</f>
        <v>40842</v>
      </c>
      <c r="N45" s="5">
        <f>IF(DAY(OutDom1)=1,IF(AND(YEAR(OutDom1+25)=CalendárioAno,MONTH(OutDom1+25)=10),OutDom1+25,""),IF(AND(YEAR(OutDom1+32)=CalendárioAno,MONTH(OutDom1+32)=10),OutDom1+32,""))</f>
        <v>40843</v>
      </c>
      <c r="O45" s="5">
        <f>IF(DAY(OutDom1)=1,IF(AND(YEAR(OutDom1+26)=CalendárioAno,MONTH(OutDom1+26)=10),OutDom1+26,""),IF(AND(YEAR(OutDom1+33)=CalendárioAno,MONTH(OutDom1+33)=10),OutDom1+33,""))</f>
        <v>40844</v>
      </c>
      <c r="P45" s="5">
        <f>IF(DAY(OutDom1)=1,IF(AND(YEAR(OutDom1+27)=CalendárioAno,MONTH(OutDom1+27)=10),OutDom1+27,""),IF(AND(YEAR(OutDom1+34)=CalendárioAno,MONTH(OutDom1+34)=10),OutDom1+34,""))</f>
        <v>40845</v>
      </c>
      <c r="Q45" s="5">
        <f>IF(DAY(OutDom1)=1,IF(AND(YEAR(OutDom1+28)=CalendárioAno,MONTH(OutDom1+28)=10),OutDom1+28,""),IF(AND(YEAR(OutDom1+35)=CalendárioAno,MONTH(OutDom1+35)=10),OutDom1+35,""))</f>
        <v>40846</v>
      </c>
      <c r="S45" s="8"/>
      <c r="U45" s="14" t="s">
        <v>26</v>
      </c>
    </row>
    <row r="46" spans="3:21" ht="15" customHeight="1" x14ac:dyDescent="0.2">
      <c r="C46" s="5" t="str">
        <f>IF(DAY(SetDom1)=1,IF(AND(YEAR(SetDom1+29)=CalendárioAno,MONTH(SetDom1+29)=9),SetDom1+29,""),IF(AND(YEAR(SetDom1+36)=CalendárioAno,MONTH(SetDom1+36)=9),SetDom1+36,""))</f>
        <v/>
      </c>
      <c r="D46" s="5" t="str">
        <f>IF(DAY(SetDom1)=1,IF(AND(YEAR(SetDom1+30)=CalendárioAno,MONTH(SetDom1+30)=9),SetDom1+30,""),IF(AND(YEAR(SetDom1+37)=CalendárioAno,MONTH(SetDom1+37)=9),SetDom1+37,""))</f>
        <v/>
      </c>
      <c r="E46" s="5" t="str">
        <f>IF(DAY(SetDom1)=1,IF(AND(YEAR(SetDom1+31)=CalendárioAno,MONTH(SetDom1+31)=9),SetDom1+31,""),IF(AND(YEAR(SetDom1+38)=CalendárioAno,MONTH(SetDom1+38)=9),SetDom1+38,""))</f>
        <v/>
      </c>
      <c r="F46" s="5" t="str">
        <f>IF(DAY(SetDom1)=1,IF(AND(YEAR(SetDom1+32)=CalendárioAno,MONTH(SetDom1+32)=9),SetDom1+32,""),IF(AND(YEAR(SetDom1+39)=CalendárioAno,MONTH(SetDom1+39)=9),SetDom1+39,""))</f>
        <v/>
      </c>
      <c r="G46" s="5" t="str">
        <f>IF(DAY(SetDom1)=1,IF(AND(YEAR(SetDom1+33)=CalendárioAno,MONTH(SetDom1+33)=9),SetDom1+33,""),IF(AND(YEAR(SetDom1+40)=CalendárioAno,MONTH(SetDom1+40)=9),SetDom1+40,""))</f>
        <v/>
      </c>
      <c r="H46" s="5" t="str">
        <f>IF(DAY(SetDom1)=1,IF(AND(YEAR(SetDom1+34)=CalendárioAno,MONTH(SetDom1+34)=9),SetDom1+34,""),IF(AND(YEAR(SetDom1+41)=CalendárioAno,MONTH(SetDom1+41)=9),SetDom1+41,""))</f>
        <v/>
      </c>
      <c r="I46" s="5" t="str">
        <f>IF(DAY(SetDom1)=1,IF(AND(YEAR(SetDom1+35)=CalendárioAno,MONTH(SetDom1+35)=9),SetDom1+35,""),IF(AND(YEAR(SetDom1+42)=CalendárioAno,MONTH(SetDom1+42)=9),SetDom1+42,""))</f>
        <v/>
      </c>
      <c r="K46" s="5">
        <f>IF(DAY(OutDom1)=1,IF(AND(YEAR(OutDom1+29)=CalendárioAno,MONTH(OutDom1+29)=10),OutDom1+29,""),IF(AND(YEAR(OutDom1+36)=CalendárioAno,MONTH(OutDom1+36)=10),OutDom1+36,""))</f>
        <v>40847</v>
      </c>
      <c r="L46" s="5" t="str">
        <f>IF(DAY(OutDom1)=1,IF(AND(YEAR(OutDom1+30)=CalendárioAno,MONTH(OutDom1+30)=10),OutDom1+30,""),IF(AND(YEAR(OutDom1+37)=CalendárioAno,MONTH(OutDom1+37)=10),OutDom1+37,""))</f>
        <v/>
      </c>
      <c r="M46" s="5" t="str">
        <f>IF(DAY(OutDom1)=1,IF(AND(YEAR(OutDom1+31)=CalendárioAno,MONTH(OutDom1+31)=10),OutDom1+31,""),IF(AND(YEAR(OutDom1+38)=CalendárioAno,MONTH(OutDom1+38)=10),OutDom1+38,""))</f>
        <v/>
      </c>
      <c r="N46" s="5" t="str">
        <f>IF(DAY(OutDom1)=1,IF(AND(YEAR(OutDom1+32)=CalendárioAno,MONTH(OutDom1+32)=10),OutDom1+32,""),IF(AND(YEAR(OutDom1+39)=CalendárioAno,MONTH(OutDom1+39)=10),OutDom1+39,""))</f>
        <v/>
      </c>
      <c r="O46" s="5" t="str">
        <f>IF(DAY(OutDom1)=1,IF(AND(YEAR(OutDom1+33)=CalendárioAno,MONTH(OutDom1+33)=10),OutDom1+33,""),IF(AND(YEAR(OutDom1+40)=CalendárioAno,MONTH(OutDom1+40)=10),OutDom1+40,""))</f>
        <v/>
      </c>
      <c r="P46" s="5" t="str">
        <f>IF(DAY(OutDom1)=1,IF(AND(YEAR(OutDom1+34)=CalendárioAno,MONTH(OutDom1+34)=10),OutDom1+34,""),IF(AND(YEAR(OutDom1+41)=CalendárioAno,MONTH(OutDom1+41)=10),OutDom1+41,""))</f>
        <v/>
      </c>
      <c r="Q46" s="5" t="str">
        <f>IF(DAY(OutDom1)=1,IF(AND(YEAR(OutDom1+35)=CalendárioAno,MONTH(OutDom1+35)=10),OutDom1+35,""),IF(AND(YEAR(OutDom1+42)=CalendárioAno,MONTH(OutDom1+42)=10),OutDom1+42,""))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27</v>
      </c>
    </row>
    <row r="48" spans="3:21" ht="15" customHeight="1" x14ac:dyDescent="0.25">
      <c r="C48" s="7" t="s">
        <v>5</v>
      </c>
      <c r="D48" s="6"/>
      <c r="E48" s="6"/>
      <c r="F48" s="6"/>
      <c r="G48" s="6"/>
      <c r="H48" s="6"/>
      <c r="I48" s="6"/>
      <c r="K48" s="7" t="s">
        <v>4</v>
      </c>
      <c r="L48" s="6"/>
      <c r="M48" s="6"/>
      <c r="N48" s="6"/>
      <c r="O48" s="6"/>
      <c r="P48" s="6"/>
      <c r="Q48" s="6"/>
      <c r="S48" s="8"/>
      <c r="U48" s="14" t="s">
        <v>3</v>
      </c>
    </row>
    <row r="49" spans="3:21" ht="15" customHeight="1" x14ac:dyDescent="0.2">
      <c r="C49" s="24" t="s">
        <v>0</v>
      </c>
      <c r="D49" s="24" t="s">
        <v>1</v>
      </c>
      <c r="E49" s="24" t="s">
        <v>23</v>
      </c>
      <c r="F49" s="24" t="s">
        <v>23</v>
      </c>
      <c r="G49" s="24" t="s">
        <v>0</v>
      </c>
      <c r="H49" s="24" t="s">
        <v>0</v>
      </c>
      <c r="I49" s="24" t="s">
        <v>24</v>
      </c>
      <c r="J49" s="22"/>
      <c r="K49" s="24" t="s">
        <v>0</v>
      </c>
      <c r="L49" s="24" t="s">
        <v>1</v>
      </c>
      <c r="M49" s="24" t="s">
        <v>23</v>
      </c>
      <c r="N49" s="24" t="s">
        <v>23</v>
      </c>
      <c r="O49" s="24" t="s">
        <v>0</v>
      </c>
      <c r="P49" s="24" t="s">
        <v>0</v>
      </c>
      <c r="Q49" s="24" t="s">
        <v>24</v>
      </c>
      <c r="S49" s="8"/>
      <c r="U49" s="14" t="s">
        <v>2</v>
      </c>
    </row>
    <row r="50" spans="3:21" ht="15" customHeight="1" x14ac:dyDescent="0.2">
      <c r="C50" s="5" t="str">
        <f>IF(DAY(NovDom1)=1,"",IF(AND(YEAR(NovDom1+1)=CalendárioAno,MONTH(NovDom1+1)=11),NovDom1+1,""))</f>
        <v/>
      </c>
      <c r="D50" s="5">
        <f>IF(DAY(NovDom1)=1,"",IF(AND(YEAR(NovDom1+2)=CalendárioAno,MONTH(NovDom1+2)=11),NovDom1+2,""))</f>
        <v>40848</v>
      </c>
      <c r="E50" s="5">
        <f>IF(DAY(NovDom1)=1,"",IF(AND(YEAR(NovDom1+3)=CalendárioAno,MONTH(NovDom1+3)=11),NovDom1+3,""))</f>
        <v>40849</v>
      </c>
      <c r="F50" s="5">
        <f>IF(DAY(NovDom1)=1,"",IF(AND(YEAR(NovDom1+4)=CalendárioAno,MONTH(NovDom1+4)=11),NovDom1+4,""))</f>
        <v>40850</v>
      </c>
      <c r="G50" s="5">
        <f>IF(DAY(NovDom1)=1,"",IF(AND(YEAR(NovDom1+5)=CalendárioAno,MONTH(NovDom1+5)=11),NovDom1+5,""))</f>
        <v>40851</v>
      </c>
      <c r="H50" s="5">
        <f>IF(DAY(NovDom1)=1,"",IF(AND(YEAR(NovDom1+6)=CalendárioAno,MONTH(NovDom1+6)=11),NovDom1+6,""))</f>
        <v>40852</v>
      </c>
      <c r="I50" s="5">
        <f>IF(DAY(NovDom1)=1,IF(AND(YEAR(NovDom1)=CalendárioAno,MONTH(NovDom1)=11),NovDom1,""),IF(AND(YEAR(NovDom1+7)=CalendárioAno,MONTH(NovDom1+7)=11),NovDom1+7,""))</f>
        <v>40853</v>
      </c>
      <c r="K50" s="5" t="str">
        <f>IF(DAY(DezDom1)=1,"",IF(AND(YEAR(DezDom1+1)=CalendárioAno,MONTH(DezDom1+1)=12),DezDom1+1,""))</f>
        <v/>
      </c>
      <c r="L50" s="5" t="str">
        <f>IF(DAY(DezDom1)=1,"",IF(AND(YEAR(DezDom1+2)=CalendárioAno,MONTH(DezDom1+2)=12),DezDom1+2,""))</f>
        <v/>
      </c>
      <c r="M50" s="5" t="str">
        <f>IF(DAY(DezDom1)=1,"",IF(AND(YEAR(DezDom1+3)=CalendárioAno,MONTH(DezDom1+3)=12),DezDom1+3,""))</f>
        <v/>
      </c>
      <c r="N50" s="5">
        <f>IF(DAY(DezDom1)=1,"",IF(AND(YEAR(DezDom1+4)=CalendárioAno,MONTH(DezDom1+4)=12),DezDom1+4,""))</f>
        <v>40878</v>
      </c>
      <c r="O50" s="5">
        <f>IF(DAY(DezDom1)=1,"",IF(AND(YEAR(DezDom1+5)=CalendárioAno,MONTH(DezDom1+5)=12),DezDom1+5,""))</f>
        <v>40879</v>
      </c>
      <c r="P50" s="5">
        <f>IF(DAY(DezDom1)=1,"",IF(AND(YEAR(DezDom1+6)=CalendárioAno,MONTH(DezDom1+6)=12),DezDom1+6,""))</f>
        <v>40880</v>
      </c>
      <c r="Q50" s="5">
        <f>IF(DAY(DezDom1)=1,IF(AND(YEAR(DezDom1)=CalendárioAno,MONTH(DezDom1)=12),DezDom1,""),IF(AND(YEAR(DezDom1+7)=CalendárioAno,MONTH(DezDom1+7)=12),DezDom1+7,""))</f>
        <v>40881</v>
      </c>
      <c r="S50" s="8"/>
      <c r="U50" s="14"/>
    </row>
    <row r="51" spans="3:21" ht="15" customHeight="1" x14ac:dyDescent="0.2">
      <c r="C51" s="5">
        <f>IF(DAY(NovDom1)=1,IF(AND(YEAR(NovDom1+1)=CalendárioAno,MONTH(NovDom1+1)=11),NovDom1+1,""),IF(AND(YEAR(NovDom1+8)=CalendárioAno,MONTH(NovDom1+8)=11),NovDom1+8,""))</f>
        <v>40854</v>
      </c>
      <c r="D51" s="5">
        <f>IF(DAY(NovDom1)=1,IF(AND(YEAR(NovDom1+2)=CalendárioAno,MONTH(NovDom1+2)=11),NovDom1+2,""),IF(AND(YEAR(NovDom1+9)=CalendárioAno,MONTH(NovDom1+9)=11),NovDom1+9,""))</f>
        <v>40855</v>
      </c>
      <c r="E51" s="5">
        <f>IF(DAY(NovDom1)=1,IF(AND(YEAR(NovDom1+3)=CalendárioAno,MONTH(NovDom1+3)=11),NovDom1+3,""),IF(AND(YEAR(NovDom1+10)=CalendárioAno,MONTH(NovDom1+10)=11),NovDom1+10,""))</f>
        <v>40856</v>
      </c>
      <c r="F51" s="5">
        <f>IF(DAY(NovDom1)=1,IF(AND(YEAR(NovDom1+4)=CalendárioAno,MONTH(NovDom1+4)=11),NovDom1+4,""),IF(AND(YEAR(NovDom1+11)=CalendárioAno,MONTH(NovDom1+11)=11),NovDom1+11,""))</f>
        <v>40857</v>
      </c>
      <c r="G51" s="5">
        <f>IF(DAY(NovDom1)=1,IF(AND(YEAR(NovDom1+5)=CalendárioAno,MONTH(NovDom1+5)=11),NovDom1+5,""),IF(AND(YEAR(NovDom1+12)=CalendárioAno,MONTH(NovDom1+12)=11),NovDom1+12,""))</f>
        <v>40858</v>
      </c>
      <c r="H51" s="5">
        <f>IF(DAY(NovDom1)=1,IF(AND(YEAR(NovDom1+6)=CalendárioAno,MONTH(NovDom1+6)=11),NovDom1+6,""),IF(AND(YEAR(NovDom1+13)=CalendárioAno,MONTH(NovDom1+13)=11),NovDom1+13,""))</f>
        <v>40859</v>
      </c>
      <c r="I51" s="5">
        <f>IF(DAY(NovDom1)=1,IF(AND(YEAR(NovDom1+7)=CalendárioAno,MONTH(NovDom1+7)=11),NovDom1+7,""),IF(AND(YEAR(NovDom1+14)=CalendárioAno,MONTH(NovDom1+14)=11),NovDom1+14,""))</f>
        <v>40860</v>
      </c>
      <c r="K51" s="5">
        <f>IF(DAY(DezDom1)=1,IF(AND(YEAR(DezDom1+1)=CalendárioAno,MONTH(DezDom1+1)=12),DezDom1+1,""),IF(AND(YEAR(DezDom1+8)=CalendárioAno,MONTH(DezDom1+8)=12),DezDom1+8,""))</f>
        <v>40882</v>
      </c>
      <c r="L51" s="5">
        <f>IF(DAY(DezDom1)=1,IF(AND(YEAR(DezDom1+2)=CalendárioAno,MONTH(DezDom1+2)=12),DezDom1+2,""),IF(AND(YEAR(DezDom1+9)=CalendárioAno,MONTH(DezDom1+9)=12),DezDom1+9,""))</f>
        <v>40883</v>
      </c>
      <c r="M51" s="5">
        <f>IF(DAY(DezDom1)=1,IF(AND(YEAR(DezDom1+3)=CalendárioAno,MONTH(DezDom1+3)=12),DezDom1+3,""),IF(AND(YEAR(DezDom1+10)=CalendárioAno,MONTH(DezDom1+10)=12),DezDom1+10,""))</f>
        <v>40884</v>
      </c>
      <c r="N51" s="5">
        <f>IF(DAY(DezDom1)=1,IF(AND(YEAR(DezDom1+4)=CalendárioAno,MONTH(DezDom1+4)=12),DezDom1+4,""),IF(AND(YEAR(DezDom1+11)=CalendárioAno,MONTH(DezDom1+11)=12),DezDom1+11,""))</f>
        <v>40885</v>
      </c>
      <c r="O51" s="5">
        <f>IF(DAY(DezDom1)=1,IF(AND(YEAR(DezDom1+5)=CalendárioAno,MONTH(DezDom1+5)=12),DezDom1+5,""),IF(AND(YEAR(DezDom1+12)=CalendárioAno,MONTH(DezDom1+12)=12),DezDom1+12,""))</f>
        <v>40886</v>
      </c>
      <c r="P51" s="5">
        <f>IF(DAY(DezDom1)=1,IF(AND(YEAR(DezDom1+6)=CalendárioAno,MONTH(DezDom1+6)=12),DezDom1+6,""),IF(AND(YEAR(DezDom1+13)=CalendárioAno,MONTH(DezDom1+13)=12),DezDom1+13,""))</f>
        <v>40887</v>
      </c>
      <c r="Q51" s="5">
        <f>IF(DAY(DezDom1)=1,IF(AND(YEAR(DezDom1+7)=CalendárioAno,MONTH(DezDom1+7)=12),DezDom1+7,""),IF(AND(YEAR(DezDom1+14)=CalendárioAno,MONTH(DezDom1+14)=12),DezDom1+14,""))</f>
        <v>40888</v>
      </c>
      <c r="S51" s="8"/>
      <c r="U51" s="13"/>
    </row>
    <row r="52" spans="3:21" ht="15" customHeight="1" x14ac:dyDescent="0.2">
      <c r="C52" s="5">
        <f>IF(DAY(NovDom1)=1,IF(AND(YEAR(NovDom1+8)=CalendárioAno,MONTH(NovDom1+8)=11),NovDom1+8,""),IF(AND(YEAR(NovDom1+15)=CalendárioAno,MONTH(NovDom1+15)=11),NovDom1+15,""))</f>
        <v>40861</v>
      </c>
      <c r="D52" s="5">
        <f>IF(DAY(NovDom1)=1,IF(AND(YEAR(NovDom1+9)=CalendárioAno,MONTH(NovDom1+9)=11),NovDom1+9,""),IF(AND(YEAR(NovDom1+16)=CalendárioAno,MONTH(NovDom1+16)=11),NovDom1+16,""))</f>
        <v>40862</v>
      </c>
      <c r="E52" s="5">
        <f>IF(DAY(NovDom1)=1,IF(AND(YEAR(NovDom1+10)=CalendárioAno,MONTH(NovDom1+10)=11),NovDom1+10,""),IF(AND(YEAR(NovDom1+17)=CalendárioAno,MONTH(NovDom1+17)=11),NovDom1+17,""))</f>
        <v>40863</v>
      </c>
      <c r="F52" s="5">
        <f>IF(DAY(NovDom1)=1,IF(AND(YEAR(NovDom1+11)=CalendárioAno,MONTH(NovDom1+11)=11),NovDom1+11,""),IF(AND(YEAR(NovDom1+18)=CalendárioAno,MONTH(NovDom1+18)=11),NovDom1+18,""))</f>
        <v>40864</v>
      </c>
      <c r="G52" s="5">
        <f>IF(DAY(NovDom1)=1,IF(AND(YEAR(NovDom1+12)=CalendárioAno,MONTH(NovDom1+12)=11),NovDom1+12,""),IF(AND(YEAR(NovDom1+19)=CalendárioAno,MONTH(NovDom1+19)=11),NovDom1+19,""))</f>
        <v>40865</v>
      </c>
      <c r="H52" s="5">
        <f>IF(DAY(NovDom1)=1,IF(AND(YEAR(NovDom1+13)=CalendárioAno,MONTH(NovDom1+13)=11),NovDom1+13,""),IF(AND(YEAR(NovDom1+20)=CalendárioAno,MONTH(NovDom1+20)=11),NovDom1+20,""))</f>
        <v>40866</v>
      </c>
      <c r="I52" s="5">
        <f>IF(DAY(NovDom1)=1,IF(AND(YEAR(NovDom1+14)=CalendárioAno,MONTH(NovDom1+14)=11),NovDom1+14,""),IF(AND(YEAR(NovDom1+21)=CalendárioAno,MONTH(NovDom1+21)=11),NovDom1+21,""))</f>
        <v>40867</v>
      </c>
      <c r="K52" s="5">
        <f>IF(DAY(DezDom1)=1,IF(AND(YEAR(DezDom1+8)=CalendárioAno,MONTH(DezDom1+8)=12),DezDom1+8,""),IF(AND(YEAR(DezDom1+15)=CalendárioAno,MONTH(DezDom1+15)=12),DezDom1+15,""))</f>
        <v>40889</v>
      </c>
      <c r="L52" s="5">
        <f>IF(DAY(DezDom1)=1,IF(AND(YEAR(DezDom1+9)=CalendárioAno,MONTH(DezDom1+9)=12),DezDom1+9,""),IF(AND(YEAR(DezDom1+16)=CalendárioAno,MONTH(DezDom1+16)=12),DezDom1+16,""))</f>
        <v>40890</v>
      </c>
      <c r="M52" s="5">
        <f>IF(DAY(DezDom1)=1,IF(AND(YEAR(DezDom1+10)=CalendárioAno,MONTH(DezDom1+10)=12),DezDom1+10,""),IF(AND(YEAR(DezDom1+17)=CalendárioAno,MONTH(DezDom1+17)=12),DezDom1+17,""))</f>
        <v>40891</v>
      </c>
      <c r="N52" s="5">
        <f>IF(DAY(DezDom1)=1,IF(AND(YEAR(DezDom1+11)=CalendárioAno,MONTH(DezDom1+11)=12),DezDom1+11,""),IF(AND(YEAR(DezDom1+18)=CalendárioAno,MONTH(DezDom1+18)=12),DezDom1+18,""))</f>
        <v>40892</v>
      </c>
      <c r="O52" s="5">
        <f>IF(DAY(DezDom1)=1,IF(AND(YEAR(DezDom1+12)=CalendárioAno,MONTH(DezDom1+12)=12),DezDom1+12,""),IF(AND(YEAR(DezDom1+19)=CalendárioAno,MONTH(DezDom1+19)=12),DezDom1+19,""))</f>
        <v>40893</v>
      </c>
      <c r="P52" s="5">
        <f>IF(DAY(DezDom1)=1,IF(AND(YEAR(DezDom1+13)=CalendárioAno,MONTH(DezDom1+13)=12),DezDom1+13,""),IF(AND(YEAR(DezDom1+20)=CalendárioAno,MONTH(DezDom1+20)=12),DezDom1+20,""))</f>
        <v>40894</v>
      </c>
      <c r="Q52" s="5">
        <f>IF(DAY(DezDom1)=1,IF(AND(YEAR(DezDom1+14)=CalendárioAno,MONTH(DezDom1+14)=12),DezDom1+14,""),IF(AND(YEAR(DezDom1+21)=CalendárioAno,MONTH(DezDom1+21)=12),DezDom1+21,""))</f>
        <v>40895</v>
      </c>
      <c r="S52" s="8"/>
      <c r="U52" s="13"/>
    </row>
    <row r="53" spans="3:21" ht="15" customHeight="1" x14ac:dyDescent="0.2">
      <c r="C53" s="5">
        <f>IF(DAY(NovDom1)=1,IF(AND(YEAR(NovDom1+15)=CalendárioAno,MONTH(NovDom1+15)=11),NovDom1+15,""),IF(AND(YEAR(NovDom1+22)=CalendárioAno,MONTH(NovDom1+22)=11),NovDom1+22,""))</f>
        <v>40868</v>
      </c>
      <c r="D53" s="5">
        <f>IF(DAY(NovDom1)=1,IF(AND(YEAR(NovDom1+16)=CalendárioAno,MONTH(NovDom1+16)=11),NovDom1+16,""),IF(AND(YEAR(NovDom1+23)=CalendárioAno,MONTH(NovDom1+23)=11),NovDom1+23,""))</f>
        <v>40869</v>
      </c>
      <c r="E53" s="5">
        <f>IF(DAY(NovDom1)=1,IF(AND(YEAR(NovDom1+17)=CalendárioAno,MONTH(NovDom1+17)=11),NovDom1+17,""),IF(AND(YEAR(NovDom1+24)=CalendárioAno,MONTH(NovDom1+24)=11),NovDom1+24,""))</f>
        <v>40870</v>
      </c>
      <c r="F53" s="5">
        <f>IF(DAY(NovDom1)=1,IF(AND(YEAR(NovDom1+18)=CalendárioAno,MONTH(NovDom1+18)=11),NovDom1+18,""),IF(AND(YEAR(NovDom1+25)=CalendárioAno,MONTH(NovDom1+25)=11),NovDom1+25,""))</f>
        <v>40871</v>
      </c>
      <c r="G53" s="5">
        <f>IF(DAY(NovDom1)=1,IF(AND(YEAR(NovDom1+19)=CalendárioAno,MONTH(NovDom1+19)=11),NovDom1+19,""),IF(AND(YEAR(NovDom1+26)=CalendárioAno,MONTH(NovDom1+26)=11),NovDom1+26,""))</f>
        <v>40872</v>
      </c>
      <c r="H53" s="5">
        <f>IF(DAY(NovDom1)=1,IF(AND(YEAR(NovDom1+20)=CalendárioAno,MONTH(NovDom1+20)=11),NovDom1+20,""),IF(AND(YEAR(NovDom1+27)=CalendárioAno,MONTH(NovDom1+27)=11),NovDom1+27,""))</f>
        <v>40873</v>
      </c>
      <c r="I53" s="5">
        <f>IF(DAY(NovDom1)=1,IF(AND(YEAR(NovDom1+21)=CalendárioAno,MONTH(NovDom1+21)=11),NovDom1+21,""),IF(AND(YEAR(NovDom1+28)=CalendárioAno,MONTH(NovDom1+28)=11),NovDom1+28,""))</f>
        <v>40874</v>
      </c>
      <c r="K53" s="5">
        <f>IF(DAY(DezDom1)=1,IF(AND(YEAR(DezDom1+15)=CalendárioAno,MONTH(DezDom1+15)=12),DezDom1+15,""),IF(AND(YEAR(DezDom1+22)=CalendárioAno,MONTH(DezDom1+22)=12),DezDom1+22,""))</f>
        <v>40896</v>
      </c>
      <c r="L53" s="5">
        <f>IF(DAY(DezDom1)=1,IF(AND(YEAR(DezDom1+16)=CalendárioAno,MONTH(DezDom1+16)=12),DezDom1+16,""),IF(AND(YEAR(DezDom1+23)=CalendárioAno,MONTH(DezDom1+23)=12),DezDom1+23,""))</f>
        <v>40897</v>
      </c>
      <c r="M53" s="5">
        <f>IF(DAY(DezDom1)=1,IF(AND(YEAR(DezDom1+17)=CalendárioAno,MONTH(DezDom1+17)=12),DezDom1+17,""),IF(AND(YEAR(DezDom1+24)=CalendárioAno,MONTH(DezDom1+24)=12),DezDom1+24,""))</f>
        <v>40898</v>
      </c>
      <c r="N53" s="5">
        <f>IF(DAY(DezDom1)=1,IF(AND(YEAR(DezDom1+18)=CalendárioAno,MONTH(DezDom1+18)=12),DezDom1+18,""),IF(AND(YEAR(DezDom1+25)=CalendárioAno,MONTH(DezDom1+25)=12),DezDom1+25,""))</f>
        <v>40899</v>
      </c>
      <c r="O53" s="5">
        <f>IF(DAY(DezDom1)=1,IF(AND(YEAR(DezDom1+19)=CalendárioAno,MONTH(DezDom1+19)=12),DezDom1+19,""),IF(AND(YEAR(DezDom1+26)=CalendárioAno,MONTH(DezDom1+26)=12),DezDom1+26,""))</f>
        <v>40900</v>
      </c>
      <c r="P53" s="5">
        <f>IF(DAY(DezDom1)=1,IF(AND(YEAR(DezDom1+20)=CalendárioAno,MONTH(DezDom1+20)=12),DezDom1+20,""),IF(AND(YEAR(DezDom1+27)=CalendárioAno,MONTH(DezDom1+27)=12),DezDom1+27,""))</f>
        <v>40901</v>
      </c>
      <c r="Q53" s="5">
        <f>IF(DAY(DezDom1)=1,IF(AND(YEAR(DezDom1+21)=CalendárioAno,MONTH(DezDom1+21)=12),DezDom1+21,""),IF(AND(YEAR(DezDom1+28)=CalendárioAno,MONTH(DezDom1+28)=12),DezDom1+28,""))</f>
        <v>40902</v>
      </c>
      <c r="S53" s="8"/>
      <c r="U53" s="13"/>
    </row>
    <row r="54" spans="3:21" ht="15" customHeight="1" x14ac:dyDescent="0.2">
      <c r="C54" s="5">
        <f>IF(DAY(NovDom1)=1,IF(AND(YEAR(NovDom1+22)=CalendárioAno,MONTH(NovDom1+22)=11),NovDom1+22,""),IF(AND(YEAR(NovDom1+29)=CalendárioAno,MONTH(NovDom1+29)=11),NovDom1+29,""))</f>
        <v>40875</v>
      </c>
      <c r="D54" s="5">
        <f>IF(DAY(NovDom1)=1,IF(AND(YEAR(NovDom1+23)=CalendárioAno,MONTH(NovDom1+23)=11),NovDom1+23,""),IF(AND(YEAR(NovDom1+30)=CalendárioAno,MONTH(NovDom1+30)=11),NovDom1+30,""))</f>
        <v>40876</v>
      </c>
      <c r="E54" s="5">
        <f>IF(DAY(NovDom1)=1,IF(AND(YEAR(NovDom1+24)=CalendárioAno,MONTH(NovDom1+24)=11),NovDom1+24,""),IF(AND(YEAR(NovDom1+31)=CalendárioAno,MONTH(NovDom1+31)=11),NovDom1+31,""))</f>
        <v>40877</v>
      </c>
      <c r="F54" s="5" t="str">
        <f>IF(DAY(NovDom1)=1,IF(AND(YEAR(NovDom1+25)=CalendárioAno,MONTH(NovDom1+25)=11),NovDom1+25,""),IF(AND(YEAR(NovDom1+32)=CalendárioAno,MONTH(NovDom1+32)=11),NovDom1+32,""))</f>
        <v/>
      </c>
      <c r="G54" s="5" t="str">
        <f>IF(DAY(NovDom1)=1,IF(AND(YEAR(NovDom1+26)=CalendárioAno,MONTH(NovDom1+26)=11),NovDom1+26,""),IF(AND(YEAR(NovDom1+33)=CalendárioAno,MONTH(NovDom1+33)=11),NovDom1+33,""))</f>
        <v/>
      </c>
      <c r="H54" s="5" t="str">
        <f>IF(DAY(NovDom1)=1,IF(AND(YEAR(NovDom1+27)=CalendárioAno,MONTH(NovDom1+27)=11),NovDom1+27,""),IF(AND(YEAR(NovDom1+34)=CalendárioAno,MONTH(NovDom1+34)=11),NovDom1+34,""))</f>
        <v/>
      </c>
      <c r="I54" s="5" t="str">
        <f>IF(DAY(NovDom1)=1,IF(AND(YEAR(NovDom1+28)=CalendárioAno,MONTH(NovDom1+28)=11),NovDom1+28,""),IF(AND(YEAR(NovDom1+35)=CalendárioAno,MONTH(NovDom1+35)=11),NovDom1+35,""))</f>
        <v/>
      </c>
      <c r="K54" s="5">
        <f>IF(DAY(DezDom1)=1,IF(AND(YEAR(DezDom1+22)=CalendárioAno,MONTH(DezDom1+22)=12),DezDom1+22,""),IF(AND(YEAR(DezDom1+29)=CalendárioAno,MONTH(DezDom1+29)=12),DezDom1+29,""))</f>
        <v>40903</v>
      </c>
      <c r="L54" s="5">
        <f>IF(DAY(DezDom1)=1,IF(AND(YEAR(DezDom1+23)=CalendárioAno,MONTH(DezDom1+23)=12),DezDom1+23,""),IF(AND(YEAR(DezDom1+30)=CalendárioAno,MONTH(DezDom1+30)=12),DezDom1+30,""))</f>
        <v>40904</v>
      </c>
      <c r="M54" s="5">
        <f>IF(DAY(DezDom1)=1,IF(AND(YEAR(DezDom1+24)=CalendárioAno,MONTH(DezDom1+24)=12),DezDom1+24,""),IF(AND(YEAR(DezDom1+31)=CalendárioAno,MONTH(DezDom1+31)=12),DezDom1+31,""))</f>
        <v>40905</v>
      </c>
      <c r="N54" s="5">
        <f>IF(DAY(DezDom1)=1,IF(AND(YEAR(DezDom1+25)=CalendárioAno,MONTH(DezDom1+25)=12),DezDom1+25,""),IF(AND(YEAR(DezDom1+32)=CalendárioAno,MONTH(DezDom1+32)=12),DezDom1+32,""))</f>
        <v>40906</v>
      </c>
      <c r="O54" s="5">
        <f>IF(DAY(DezDom1)=1,IF(AND(YEAR(DezDom1+26)=CalendárioAno,MONTH(DezDom1+26)=12),DezDom1+26,""),IF(AND(YEAR(DezDom1+33)=CalendárioAno,MONTH(DezDom1+33)=12),DezDom1+33,""))</f>
        <v>40907</v>
      </c>
      <c r="P54" s="5">
        <f>IF(DAY(DezDom1)=1,IF(AND(YEAR(DezDom1+27)=CalendárioAno,MONTH(DezDom1+27)=12),DezDom1+27,""),IF(AND(YEAR(DezDom1+34)=CalendárioAno,MONTH(DezDom1+34)=12),DezDom1+34,""))</f>
        <v>40908</v>
      </c>
      <c r="Q54" s="5" t="str">
        <f>IF(DAY(DezDom1)=1,IF(AND(YEAR(DezDom1+28)=CalendárioAno,MONTH(DezDom1+28)=12),DezDom1+28,""),IF(AND(YEAR(DezDom1+35)=CalendárioAno,MONTH(DezDom1+35)=12),DezDom1+35,""))</f>
        <v/>
      </c>
      <c r="S54" s="8"/>
      <c r="U54" s="13"/>
    </row>
    <row r="55" spans="3:21" ht="15" customHeight="1" x14ac:dyDescent="0.2">
      <c r="C55" s="5" t="str">
        <f>IF(DAY(NovDom1)=1,IF(AND(YEAR(NovDom1+29)=CalendárioAno,MONTH(NovDom1+29)=11),NovDom1+29,""),IF(AND(YEAR(NovDom1+36)=CalendárioAno,MONTH(NovDom1+36)=11),NovDom1+36,""))</f>
        <v/>
      </c>
      <c r="D55" s="5" t="str">
        <f>IF(DAY(NovDom1)=1,IF(AND(YEAR(NovDom1+30)=CalendárioAno,MONTH(NovDom1+30)=11),NovDom1+30,""),IF(AND(YEAR(NovDom1+37)=CalendárioAno,MONTH(NovDom1+37)=11),NovDom1+37,""))</f>
        <v/>
      </c>
      <c r="E55" s="5" t="str">
        <f>IF(DAY(NovDom1)=1,IF(AND(YEAR(NovDom1+31)=CalendárioAno,MONTH(NovDom1+31)=11),NovDom1+31,""),IF(AND(YEAR(NovDom1+38)=CalendárioAno,MONTH(NovDom1+38)=11),NovDom1+38,""))</f>
        <v/>
      </c>
      <c r="F55" s="5" t="str">
        <f>IF(DAY(NovDom1)=1,IF(AND(YEAR(NovDom1+32)=CalendárioAno,MONTH(NovDom1+32)=11),NovDom1+32,""),IF(AND(YEAR(NovDom1+39)=CalendárioAno,MONTH(NovDom1+39)=11),NovDom1+39,""))</f>
        <v/>
      </c>
      <c r="G55" s="5" t="str">
        <f>IF(DAY(NovDom1)=1,IF(AND(YEAR(NovDom1+33)=CalendárioAno,MONTH(NovDom1+33)=11),NovDom1+33,""),IF(AND(YEAR(NovDom1+40)=CalendárioAno,MONTH(NovDom1+40)=11),NovDom1+40,""))</f>
        <v/>
      </c>
      <c r="H55" s="5" t="str">
        <f>IF(DAY(NovDom1)=1,IF(AND(YEAR(NovDom1+34)=CalendárioAno,MONTH(NovDom1+34)=11),NovDom1+34,""),IF(AND(YEAR(NovDom1+41)=CalendárioAno,MONTH(NovDom1+41)=11),NovDom1+41,""))</f>
        <v/>
      </c>
      <c r="I55" s="5" t="str">
        <f>IF(DAY(NovDom1)=1,IF(AND(YEAR(NovDom1+35)=CalendárioAno,MONTH(NovDom1+35)=11),NovDom1+35,""),IF(AND(YEAR(NovDom1+42)=CalendárioAno,MONTH(NovDom1+42)=11),NovDom1+42,""))</f>
        <v/>
      </c>
      <c r="K55" s="5" t="str">
        <f>IF(DAY(DezDom1)=1,IF(AND(YEAR(DezDom1+29)=CalendárioAno,MONTH(DezDom1+29)=12),DezDom1+29,""),IF(AND(YEAR(DezDom1+36)=CalendárioAno,MONTH(DezDom1+36)=12),DezDom1+36,""))</f>
        <v/>
      </c>
      <c r="L55" s="5" t="str">
        <f>IF(DAY(DezDom1)=1,IF(AND(YEAR(DezDom1+30)=CalendárioAno,MONTH(DezDom1+30)=12),DezDom1+30,""),IF(AND(YEAR(DezDom1+37)=CalendárioAno,MONTH(DezDom1+37)=12),DezDom1+37,""))</f>
        <v/>
      </c>
      <c r="M55" s="5" t="str">
        <f>IF(DAY(DezDom1)=1,IF(AND(YEAR(DezDom1+31)=CalendárioAno,MONTH(DezDom1+31)=12),DezDom1+31,""),IF(AND(YEAR(DezDom1+38)=CalendárioAno,MONTH(DezDom1+38)=12),DezDom1+38,""))</f>
        <v/>
      </c>
      <c r="N55" s="5" t="str">
        <f>IF(DAY(DezDom1)=1,IF(AND(YEAR(DezDom1+32)=CalendárioAno,MONTH(DezDom1+32)=12),DezDom1+32,""),IF(AND(YEAR(DezDom1+39)=CalendárioAno,MONTH(DezDom1+39)=12),DezDom1+39,""))</f>
        <v/>
      </c>
      <c r="O55" s="5" t="str">
        <f>IF(DAY(DezDom1)=1,IF(AND(YEAR(DezDom1+33)=CalendárioAno,MONTH(DezDom1+33)=12),DezDom1+33,""),IF(AND(YEAR(DezDom1+40)=CalendárioAno,MONTH(DezDom1+40)=12),DezDom1+40,""))</f>
        <v/>
      </c>
      <c r="P55" s="5" t="str">
        <f>IF(DAY(DezDom1)=1,IF(AND(YEAR(DezDom1+34)=CalendárioAno,MONTH(DezDom1+34)=12),DezDom1+34,""),IF(AND(YEAR(DezDom1+41)=CalendárioAno,MONTH(DezDom1+41)=12),DezDom1+41,""))</f>
        <v/>
      </c>
      <c r="Q55" s="5" t="str">
        <f>IF(DAY(DezDom1)=1,IF(AND(YEAR(DezDom1+35)=CalendárioAno,MONTH(DezDom1+35)=12),DezDom1+35,""),IF(AND(YEAR(DezDom1+42)=CalendárioAno,MONTH(DezDom1+42)=12),DezDom1+42,""))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2029-05-12T07:00:00+00:00</AssetExpire>
    <IntlLangReviewDate xmlns="e5d022ff-4ce9-4922-b5a4-f245e35e2aac" xsi:nil="true"/>
    <TPFriendlyName xmlns="e5d022ff-4ce9-4922-b5a4-f245e35e2aac" xsi:nil="true"/>
    <IntlLangReview xmlns="e5d022ff-4ce9-4922-b5a4-f245e35e2aac" xsi:nil="true"/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2011-02-21T13:54:00+00:00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289383</Value>
      <Value>415037</Value>
    </PublishStatusLookup>
    <APAuthor xmlns="e5d022ff-4ce9-4922-b5a4-f245e35e2aac">
      <UserInfo>
        <DisplayName/>
        <AccountId>2098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 xsi:nil="true"/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astPublishResultLookup xmlns="e5d022ff-4ce9-4922-b5a4-f245e35e2aac" xsi:nil="true"/>
    <LegacyData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true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BusinessGroup xmlns="e5d022ff-4ce9-4922-b5a4-f245e35e2aac" xsi:nil="true"/>
    <Providers xmlns="e5d022ff-4ce9-4922-b5a4-f245e35e2aac" xsi:nil="true"/>
    <TemplateTemplateType xmlns="e5d022ff-4ce9-4922-b5a4-f245e35e2aac">Excel Chart Template</TemplateTemplateType>
    <TimesCloned xmlns="e5d022ff-4ce9-4922-b5a4-f245e35e2aac" xsi:nil="true"/>
    <TPAppVersion xmlns="e5d022ff-4ce9-4922-b5a4-f245e35e2aac" xsi:nil="true"/>
    <VoteCount xmlns="e5d022ff-4ce9-4922-b5a4-f245e35e2aac" xsi:nil="true"/>
    <Provider xmlns="e5d022ff-4ce9-4922-b5a4-f245e35e2aac" xsi:nil="true"/>
    <UACurrentWords xmlns="e5d022ff-4ce9-4922-b5a4-f245e35e2aac" xsi:nil="true"/>
    <AssetId xmlns="e5d022ff-4ce9-4922-b5a4-f245e35e2aac">TP102551231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</PublishTargets>
    <ApprovalLog xmlns="e5d022ff-4ce9-4922-b5a4-f245e35e2aac" xsi:nil="true"/>
    <BugNumber xmlns="e5d022ff-4ce9-4922-b5a4-f245e35e2aac" xsi:nil="true"/>
    <CrawlForDependencies xmlns="e5d022ff-4ce9-4922-b5a4-f245e35e2aac">false</CrawlForDependencies>
    <LastHandOff xmlns="e5d022ff-4ce9-4922-b5a4-f245e35e2aac" xsi:nil="true"/>
    <Milestone xmlns="e5d022ff-4ce9-4922-b5a4-f245e35e2aac" xsi:nil="true"/>
    <UANotes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3425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32CEFC4E-CAF3-454F-AC12-7C21ED64AF0F}"/>
</file>

<file path=customXml/itemProps2.xml><?xml version="1.0" encoding="utf-8"?>
<ds:datastoreItem xmlns:ds="http://schemas.openxmlformats.org/officeDocument/2006/customXml" ds:itemID="{2E0922C1-4382-4AF4-B291-1A6E659D4D8F}"/>
</file>

<file path=customXml/itemProps3.xml><?xml version="1.0" encoding="utf-8"?>
<ds:datastoreItem xmlns:ds="http://schemas.openxmlformats.org/officeDocument/2006/customXml" ds:itemID="{3DE08C8B-9B4C-401D-9C7F-106AA63C10A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Calendário Anual</vt:lpstr>
      <vt:lpstr>CalendárioAno</vt:lpstr>
      <vt:lpstr>'Calendário Anual'!Print_Area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2010-12-18T18:18:58Z</dcterms:created>
  <dcterms:modified xsi:type="dcterms:W3CDTF">2012-05-24T15:39:05Z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Order">
    <vt:r8>7770400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