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064F6547-E354-4D13-AB6F-1BEA0F34F79A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Calendário familiar" sheetId="4" r:id="rId1"/>
  </sheets>
  <definedNames>
    <definedName name="AbrDom1">DATE(AnoDoCalendário,4,1)-WEEKDAY(DATE(AnoDoCalendário,4,1))</definedName>
    <definedName name="AgoDom1">DATE(AnoDoCalendário,8,1)-WEEKDAY(DATE(AnoDoCalendário,8,1))</definedName>
    <definedName name="AnoDoCalendário">'Calendário familiar'!$AE$3</definedName>
    <definedName name="_xlnm.Print_Area" localSheetId="0">'Calendário familiar'!$B$1:$AK$50</definedName>
    <definedName name="DatasImportantes">'Calendário familiar'!$D$6:$G$20</definedName>
    <definedName name="DezDom1">DATE(AnoDoCalendário,12,1)-WEEKDAY(DATE(AnoDoCalendário,12,1))</definedName>
    <definedName name="FevDom1">DATE(AnoDoCalendário,2,1)-WEEKDAY(DATE(AnoDoCalendário,2,1))</definedName>
    <definedName name="JanDom1">DATE(AnoDoCalendário,1,1)-WEEKDAY(DATE(AnoDoCalendário,1,1))</definedName>
    <definedName name="JulDom1">DATE(AnoDoCalendário,7,1)-WEEKDAY(DATE(AnoDoCalendário,7,1))</definedName>
    <definedName name="JunDom1">DATE(AnoDoCalendário,6,1)-WEEKDAY(DATE(AnoDoCalendário,6,1))</definedName>
    <definedName name="MaiDom1">DATE(AnoDoCalendário,5,1)-WEEKDAY(DATE(AnoDoCalendário,5,1))</definedName>
    <definedName name="MarDom1">DATE(AnoDoCalendário,3,1)-WEEKDAY(DATE(AnoDoCalendário,3,1))</definedName>
    <definedName name="NovDom1">DATE(AnoDoCalendário,11,1)-WEEKDAY(DATE(AnoDoCalendário,11,1))</definedName>
    <definedName name="OutDom1">DATE(AnoDoCalendário,10,1)-WEEKDAY(DATE(AnoDoCalendário,10,1))</definedName>
    <definedName name="SetDom1">DATE(AnoDoCalendário,9,1)-WEEKDAY(DATE(AnoDoCalendário,9,1))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D6" i="4"/>
  <c r="AE3" i="4" l="1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<sst xmlns="http://schemas.openxmlformats.org/spreadsheetml/2006/main" count="89" uniqueCount="9">
  <si>
    <t>D</t>
  </si>
  <si>
    <t>S</t>
  </si>
  <si>
    <t>Calendário da família Costa</t>
  </si>
  <si>
    <t>Datas importantes</t>
  </si>
  <si>
    <t>T</t>
  </si>
  <si>
    <t>Q</t>
  </si>
  <si>
    <t>Dia de Ano Novo</t>
  </si>
  <si>
    <t>Aniversário de Marcelo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</si>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</sst>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2"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6" fillId="0" borderId="3" xfId="0" applyNumberFormat="1" applyFont="1" applyFill="1" applyBorder="1" applyAlignment="1"/>
    <xf numFmtId="0" fontId="6" fillId="0" borderId="0" xfId="0" applyNumberFormat="1" applyFont="1" applyFill="1" applyBorder="1" applyAlignment="1"/>
    <xf numFmtId="0" fontId="11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7" fillId="0" borderId="0" xfId="0" applyNumberFormat="1" applyFont="1"/>
    <xf numFmtId="165" fontId="10" fillId="0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5" fillId="0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right" indent="1"/>
    </xf>
    <xf numFmtId="0" fontId="8" fillId="2" borderId="2" xfId="0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 xr:uid="{00000000-0005-0000-0000-000001000000}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Moldura de lousa" descr="Forma com textura de madeira para criar uma moldura de lousa." title="Moldura de lous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104775</xdr:rowOff>
    </xdr:from>
    <xdr:to>
      <xdr:col>39</xdr:col>
      <xdr:colOff>590551</xdr:colOff>
      <xdr:row>4</xdr:row>
      <xdr:rowOff>76199</xdr:rowOff>
    </xdr:to>
    <xdr:sp macro="" textlink="">
      <xdr:nvSpPr>
        <xdr:cNvPr id="4" name="Instruções" descr="Para alterar o ano civil, clique no controle giratório." title="Texto de instruçã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15252" y="552450"/>
          <a:ext cx="1800224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pt-br" sz="1000" b="0" i="1">
              <a:solidFill>
                <a:schemeClr val="tx1">
                  <a:lumMod val="65000"/>
                  <a:lumOff val="35000"/>
                </a:schemeClr>
              </a:solidFill>
            </a:rPr>
            <a:t>Para alterar o ano no calendário</a:t>
          </a:r>
          <a:r>
            <a:rPr lang="pt-br" sz="10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, clique no controle giratório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Divisor da lousa" descr="Divisor da lousa" title="Diviso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Controle Giratório" descr="Use os botões para alterar o ano civil ou use a célula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3:36" ht="34.5" x14ac:dyDescent="0.45">
      <c r="C3" s="17"/>
      <c r="D3" s="39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>
        <f ca="1">YEAR(TODAY())</f>
        <v>2019</v>
      </c>
      <c r="AF3" s="40"/>
      <c r="AG3" s="40"/>
      <c r="AH3" s="40"/>
      <c r="AI3" s="40"/>
      <c r="AJ3" s="16"/>
    </row>
    <row r="4" spans="3:36" ht="9.75" customHeight="1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3:36" ht="15.75" x14ac:dyDescent="0.25">
      <c r="C5" s="16"/>
      <c r="D5" s="4" t="s">
        <v>3</v>
      </c>
      <c r="E5" s="18"/>
      <c r="F5" s="19"/>
      <c r="G5" s="19"/>
      <c r="H5" s="20"/>
      <c r="I5" s="20"/>
      <c r="J5" s="20"/>
      <c r="K5" s="20"/>
      <c r="L5" s="20"/>
      <c r="M5" s="4"/>
      <c r="N5" s="21"/>
      <c r="O5" s="20"/>
      <c r="P5" s="21"/>
      <c r="Q5" s="21"/>
      <c r="R5" s="21"/>
      <c r="S5" s="16"/>
      <c r="T5" s="16"/>
      <c r="U5" s="14" t="s">
        <v>8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16"/>
      <c r="AJ5" s="16"/>
    </row>
    <row r="6" spans="3:36" x14ac:dyDescent="0.2">
      <c r="C6" s="5"/>
      <c r="D6" s="37">
        <f ca="1">DATE(YEAR(TODAY()),1,1)</f>
        <v>43466</v>
      </c>
      <c r="E6" s="37"/>
      <c r="F6" s="37"/>
      <c r="G6" s="37"/>
      <c r="H6" s="34" t="s">
        <v>6</v>
      </c>
      <c r="I6" s="34"/>
      <c r="J6" s="34"/>
      <c r="K6" s="34"/>
      <c r="L6" s="34"/>
      <c r="M6" s="34"/>
      <c r="N6" s="34"/>
      <c r="O6" s="34"/>
      <c r="P6" s="34"/>
      <c r="Q6" s="34"/>
      <c r="R6" s="15"/>
      <c r="S6" s="7"/>
      <c r="T6" s="5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5"/>
    </row>
    <row r="7" spans="3:36" ht="14.25" x14ac:dyDescent="0.2">
      <c r="C7" s="6"/>
      <c r="D7" s="37">
        <f ca="1">DATE(YEAR(TODAY()),3,25)</f>
        <v>43549</v>
      </c>
      <c r="E7" s="37"/>
      <c r="F7" s="37"/>
      <c r="G7" s="37"/>
      <c r="H7" s="34" t="s">
        <v>7</v>
      </c>
      <c r="I7" s="34"/>
      <c r="J7" s="34"/>
      <c r="K7" s="34"/>
      <c r="L7" s="34"/>
      <c r="M7" s="34"/>
      <c r="N7" s="34"/>
      <c r="O7" s="34"/>
      <c r="P7" s="34"/>
      <c r="Q7" s="34"/>
      <c r="R7" s="15"/>
      <c r="S7" s="7"/>
      <c r="T7" s="5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5"/>
    </row>
    <row r="8" spans="3:36" ht="14.25" x14ac:dyDescent="0.2">
      <c r="C8" s="6"/>
      <c r="D8" s="37"/>
      <c r="E8" s="37"/>
      <c r="F8" s="37"/>
      <c r="G8" s="37"/>
      <c r="H8" s="34"/>
      <c r="I8" s="34"/>
      <c r="J8" s="34"/>
      <c r="K8" s="34"/>
      <c r="L8" s="34"/>
      <c r="M8" s="34"/>
      <c r="N8" s="34"/>
      <c r="O8" s="34"/>
      <c r="P8" s="34"/>
      <c r="Q8" s="34"/>
      <c r="R8" s="15"/>
      <c r="S8" s="7"/>
      <c r="T8" s="5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5"/>
    </row>
    <row r="9" spans="3:36" ht="14.25" x14ac:dyDescent="0.2">
      <c r="C9" s="6"/>
      <c r="D9" s="37"/>
      <c r="E9" s="37"/>
      <c r="F9" s="37"/>
      <c r="G9" s="37"/>
      <c r="H9" s="34"/>
      <c r="I9" s="34"/>
      <c r="J9" s="34"/>
      <c r="K9" s="34"/>
      <c r="L9" s="34"/>
      <c r="M9" s="34"/>
      <c r="N9" s="34"/>
      <c r="O9" s="34"/>
      <c r="P9" s="34"/>
      <c r="Q9" s="34"/>
      <c r="R9" s="15"/>
      <c r="S9" s="7"/>
      <c r="T9" s="5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5"/>
    </row>
    <row r="10" spans="3:36" ht="14.25" x14ac:dyDescent="0.2">
      <c r="C10" s="6"/>
      <c r="D10" s="37"/>
      <c r="E10" s="37"/>
      <c r="F10" s="37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5"/>
      <c r="S10" s="7"/>
      <c r="T10" s="5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"/>
    </row>
    <row r="11" spans="3:36" ht="14.25" x14ac:dyDescent="0.2">
      <c r="C11" s="6"/>
      <c r="D11" s="37"/>
      <c r="E11" s="37"/>
      <c r="F11" s="37"/>
      <c r="G11" s="37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5"/>
      <c r="S11" s="7"/>
      <c r="T11" s="5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5"/>
    </row>
    <row r="12" spans="3:36" ht="14.25" x14ac:dyDescent="0.2">
      <c r="C12" s="6"/>
      <c r="D12" s="37"/>
      <c r="E12" s="37"/>
      <c r="F12" s="37"/>
      <c r="G12" s="3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15"/>
      <c r="S12" s="7"/>
      <c r="T12" s="5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5"/>
    </row>
    <row r="13" spans="3:36" ht="14.25" x14ac:dyDescent="0.2">
      <c r="C13" s="6"/>
      <c r="D13" s="37"/>
      <c r="E13" s="37"/>
      <c r="F13" s="37"/>
      <c r="G13" s="37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15"/>
      <c r="S13" s="7"/>
      <c r="T13" s="5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5"/>
    </row>
    <row r="14" spans="3:36" ht="14.25" x14ac:dyDescent="0.2">
      <c r="C14" s="6"/>
      <c r="D14" s="37"/>
      <c r="E14" s="37"/>
      <c r="F14" s="37"/>
      <c r="G14" s="37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5"/>
      <c r="S14" s="7"/>
      <c r="T14" s="5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5"/>
    </row>
    <row r="15" spans="3:36" ht="14.25" x14ac:dyDescent="0.2">
      <c r="C15" s="6"/>
      <c r="D15" s="37"/>
      <c r="E15" s="37"/>
      <c r="F15" s="37"/>
      <c r="G15" s="37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5"/>
      <c r="S15" s="7"/>
      <c r="T15" s="5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5"/>
    </row>
    <row r="16" spans="3:36" ht="14.25" x14ac:dyDescent="0.2">
      <c r="C16" s="6"/>
      <c r="D16" s="37"/>
      <c r="E16" s="37"/>
      <c r="F16" s="37"/>
      <c r="G16" s="37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5"/>
      <c r="S16" s="7"/>
      <c r="T16" s="5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5"/>
    </row>
    <row r="17" spans="3:37" ht="14.25" x14ac:dyDescent="0.2">
      <c r="C17" s="6"/>
      <c r="D17" s="37"/>
      <c r="E17" s="37"/>
      <c r="F17" s="37"/>
      <c r="G17" s="37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5"/>
      <c r="S17" s="7"/>
      <c r="T17" s="5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5"/>
    </row>
    <row r="18" spans="3:37" ht="14.25" x14ac:dyDescent="0.2">
      <c r="C18" s="6"/>
      <c r="D18" s="37"/>
      <c r="E18" s="37"/>
      <c r="F18" s="37"/>
      <c r="G18" s="3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5"/>
      <c r="S18" s="7"/>
      <c r="T18" s="5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</row>
    <row r="19" spans="3:37" ht="14.25" x14ac:dyDescent="0.2">
      <c r="C19" s="6"/>
      <c r="D19" s="37"/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5"/>
      <c r="S19" s="7"/>
      <c r="T19" s="5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5"/>
    </row>
    <row r="20" spans="3:37" ht="14.25" x14ac:dyDescent="0.2">
      <c r="C20" s="6"/>
      <c r="D20" s="37"/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5"/>
      <c r="S20" s="7"/>
      <c r="T20" s="5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5"/>
    </row>
    <row r="21" spans="3:37" ht="14.25" x14ac:dyDescent="0.2">
      <c r="C21" s="6"/>
      <c r="D21" s="36"/>
      <c r="E21" s="36"/>
      <c r="F21" s="7"/>
      <c r="G21" s="7"/>
      <c r="H21" s="7"/>
      <c r="I21" s="7"/>
      <c r="J21" s="7"/>
      <c r="K21" s="7"/>
      <c r="L21" s="7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3:37" ht="14.25" x14ac:dyDescent="0.2">
      <c r="C22" s="9"/>
      <c r="D22" s="35"/>
      <c r="E22" s="35"/>
      <c r="F22" s="10"/>
      <c r="G22" s="10"/>
      <c r="H22" s="10"/>
      <c r="I22" s="11"/>
      <c r="J22" s="11"/>
      <c r="K22" s="11"/>
      <c r="L22" s="11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3:37" ht="33.75" customHeight="1" x14ac:dyDescent="0.2"/>
    <row r="24" spans="3:37" ht="15.75" x14ac:dyDescent="0.25">
      <c r="C24" s="33">
        <f ca="1">DATE(AnoDoCalendário,1,1)</f>
        <v>43466</v>
      </c>
      <c r="D24" s="33"/>
      <c r="E24" s="33"/>
      <c r="F24" s="33"/>
      <c r="G24" s="33"/>
      <c r="H24" s="33"/>
      <c r="I24" s="33"/>
      <c r="J24" s="22"/>
      <c r="K24" s="23"/>
      <c r="L24" s="33">
        <f ca="1">DATE(AnoDoCalendário,2,1)</f>
        <v>43497</v>
      </c>
      <c r="M24" s="33"/>
      <c r="N24" s="33"/>
      <c r="O24" s="33"/>
      <c r="P24" s="33"/>
      <c r="Q24" s="33"/>
      <c r="R24" s="33"/>
      <c r="S24" s="22"/>
      <c r="T24" s="30"/>
      <c r="U24" s="33">
        <f ca="1">DATE(AnoDoCalendário,3,1)</f>
        <v>43525</v>
      </c>
      <c r="V24" s="33"/>
      <c r="W24" s="33"/>
      <c r="X24" s="33"/>
      <c r="Y24" s="33"/>
      <c r="Z24" s="33"/>
      <c r="AA24" s="33"/>
      <c r="AB24" s="22"/>
      <c r="AC24" s="27"/>
      <c r="AD24" s="33">
        <f ca="1">DATE(AnoDoCalendário,4,1)</f>
        <v>43556</v>
      </c>
      <c r="AE24" s="33"/>
      <c r="AF24" s="33"/>
      <c r="AG24" s="33"/>
      <c r="AH24" s="33"/>
      <c r="AI24" s="33"/>
      <c r="AJ24" s="33"/>
    </row>
    <row r="25" spans="3:37" ht="15.75" x14ac:dyDescent="0.25">
      <c r="C25" s="8" t="s">
        <v>0</v>
      </c>
      <c r="D25" s="8" t="s">
        <v>1</v>
      </c>
      <c r="E25" s="8" t="s">
        <v>4</v>
      </c>
      <c r="F25" s="8" t="s">
        <v>5</v>
      </c>
      <c r="G25" s="8" t="s">
        <v>5</v>
      </c>
      <c r="H25" s="8" t="s">
        <v>1</v>
      </c>
      <c r="I25" s="8" t="s">
        <v>1</v>
      </c>
      <c r="J25" s="24"/>
      <c r="K25" s="25"/>
      <c r="L25" s="8" t="s">
        <v>0</v>
      </c>
      <c r="M25" s="8" t="s">
        <v>1</v>
      </c>
      <c r="N25" s="8" t="s">
        <v>4</v>
      </c>
      <c r="O25" s="8" t="s">
        <v>5</v>
      </c>
      <c r="P25" s="8" t="s">
        <v>5</v>
      </c>
      <c r="Q25" s="8" t="s">
        <v>1</v>
      </c>
      <c r="R25" s="8" t="s">
        <v>1</v>
      </c>
      <c r="S25" s="24"/>
      <c r="T25" s="30"/>
      <c r="U25" s="8" t="s">
        <v>0</v>
      </c>
      <c r="V25" s="8" t="s">
        <v>1</v>
      </c>
      <c r="W25" s="8" t="s">
        <v>4</v>
      </c>
      <c r="X25" s="8" t="s">
        <v>5</v>
      </c>
      <c r="Y25" s="8" t="s">
        <v>5</v>
      </c>
      <c r="Z25" s="8" t="s">
        <v>1</v>
      </c>
      <c r="AA25" s="8" t="s">
        <v>1</v>
      </c>
      <c r="AB25" s="24"/>
      <c r="AC25" s="23"/>
      <c r="AD25" s="8" t="s">
        <v>0</v>
      </c>
      <c r="AE25" s="8" t="s">
        <v>1</v>
      </c>
      <c r="AF25" s="8" t="s">
        <v>4</v>
      </c>
      <c r="AG25" s="8" t="s">
        <v>5</v>
      </c>
      <c r="AH25" s="8" t="s">
        <v>5</v>
      </c>
      <c r="AI25" s="8" t="s">
        <v>1</v>
      </c>
      <c r="AJ25" s="8" t="s">
        <v>1</v>
      </c>
    </row>
    <row r="26" spans="3:37" x14ac:dyDescent="0.2">
      <c r="C26" s="1" t="str">
        <f ca="1">IF(DAY(JanDom1)=1,"",IF(AND(YEAR(JanDom1+1)=AnoDoCalendário,MONTH(JanDom1+1)=1),JanDom1+1,""))</f>
        <v/>
      </c>
      <c r="D26" s="1" t="str">
        <f ca="1">IF(DAY(JanDom1)=1,"",IF(AND(YEAR(JanDom1+2)=AnoDoCalendário,MONTH(JanDom1+2)=1),JanDom1+2,""))</f>
        <v/>
      </c>
      <c r="E26" s="1">
        <f ca="1">IF(DAY(JanDom1)=1,"",IF(AND(YEAR(JanDom1+3)=AnoDoCalendário,MONTH(JanDom1+3)=1),JanDom1+3,""))</f>
        <v>43466</v>
      </c>
      <c r="F26" s="1">
        <f ca="1">IF(DAY(JanDom1)=1,"",IF(AND(YEAR(JanDom1+4)=AnoDoCalendário,MONTH(JanDom1+4)=1),JanDom1+4,""))</f>
        <v>43467</v>
      </c>
      <c r="G26" s="1">
        <f ca="1">IF(DAY(JanDom1)=1,"",IF(AND(YEAR(JanDom1+5)=AnoDoCalendário,MONTH(JanDom1+5)=1),JanDom1+5,""))</f>
        <v>43468</v>
      </c>
      <c r="H26" s="1">
        <f ca="1">IF(DAY(JanDom1)=1,"",IF(AND(YEAR(JanDom1+6)=AnoDoCalendário,MONTH(JanDom1+6)=1),JanDom1+6,""))</f>
        <v>43469</v>
      </c>
      <c r="I26" s="1">
        <f ca="1">IF(DAY(JanDom1)=1,IF(AND(YEAR(JanDom1)=AnoDoCalendário,MONTH(JanDom1)=1),JanDom1,""),IF(AND(YEAR(JanDom1+7)=AnoDoCalendário,MONTH(JanDom1+7)=1),JanDom1+7,""))</f>
        <v>43470</v>
      </c>
      <c r="J26" s="26"/>
      <c r="K26" s="25"/>
      <c r="L26" s="1" t="str">
        <f ca="1">IF(DAY(FevDom1)=1,"",IF(AND(YEAR(FevDom1+1)=AnoDoCalendário,MONTH(FevDom1+1)=2),FevDom1+1,""))</f>
        <v/>
      </c>
      <c r="M26" s="1" t="str">
        <f ca="1">IF(DAY(FevDom1)=1,"",IF(AND(YEAR(FevDom1+2)=AnoDoCalendário,MONTH(FevDom1+2)=2),FevDom1+2,""))</f>
        <v/>
      </c>
      <c r="N26" s="1" t="str">
        <f ca="1">IF(DAY(FevDom1)=1,"",IF(AND(YEAR(FevDom1+3)=AnoDoCalendário,MONTH(FevDom1+3)=2),FevDom1+3,""))</f>
        <v/>
      </c>
      <c r="O26" s="1" t="str">
        <f ca="1">IF(DAY(FevDom1)=1,"",IF(AND(YEAR(FevDom1+4)=AnoDoCalendário,MONTH(FevDom1+4)=2),FevDom1+4,""))</f>
        <v/>
      </c>
      <c r="P26" s="1" t="str">
        <f ca="1">IF(DAY(FevDom1)=1,"",IF(AND(YEAR(FevDom1+5)=AnoDoCalendário,MONTH(FevDom1+5)=2),FevDom1+5,""))</f>
        <v/>
      </c>
      <c r="Q26" s="1">
        <f ca="1">IF(DAY(FevDom1)=1,"",IF(AND(YEAR(FevDom1+6)=AnoDoCalendário,MONTH(FevDom1+6)=2),FevDom1+6,""))</f>
        <v>43497</v>
      </c>
      <c r="R26" s="1">
        <f ca="1">IF(DAY(FevDom1)=1,IF(AND(YEAR(FevDom1)=AnoDoCalendário,MONTH(FevDom1)=2),FevDom1,""),IF(AND(YEAR(FevDom1+7)=AnoDoCalendário,MONTH(FevDom1+7)=2),FevDom1+7,""))</f>
        <v>43498</v>
      </c>
      <c r="S26" s="26"/>
      <c r="T26" s="30"/>
      <c r="U26" s="1" t="str">
        <f ca="1">IF(DAY(MarDom1)=1,"",IF(AND(YEAR(MarDom1+1)=AnoDoCalendário,MONTH(MarDom1+1)=3),MarDom1+1,""))</f>
        <v/>
      </c>
      <c r="V26" s="1" t="str">
        <f ca="1">IF(DAY(MarDom1)=1,"",IF(AND(YEAR(MarDom1+2)=AnoDoCalendário,MONTH(MarDom1+2)=3),MarDom1+2,""))</f>
        <v/>
      </c>
      <c r="W26" s="1" t="str">
        <f ca="1">IF(DAY(MarDom1)=1,"",IF(AND(YEAR(MarDom1+3)=AnoDoCalendário,MONTH(MarDom1+3)=3),MarDom1+3,""))</f>
        <v/>
      </c>
      <c r="X26" s="1" t="str">
        <f ca="1">IF(DAY(MarDom1)=1,"",IF(AND(YEAR(MarDom1+4)=AnoDoCalendário,MONTH(MarDom1+4)=3),MarDom1+4,""))</f>
        <v/>
      </c>
      <c r="Y26" s="1" t="str">
        <f ca="1">IF(DAY(MarDom1)=1,"",IF(AND(YEAR(MarDom1+5)=AnoDoCalendário,MONTH(MarDom1+5)=3),MarDom1+5,""))</f>
        <v/>
      </c>
      <c r="Z26" s="1">
        <f ca="1">IF(DAY(MarDom1)=1,"",IF(AND(YEAR(MarDom1+6)=AnoDoCalendário,MONTH(MarDom1+6)=3),MarDom1+6,""))</f>
        <v>43525</v>
      </c>
      <c r="AA26" s="1">
        <f ca="1">IF(DAY(MarDom1)=1,IF(AND(YEAR(MarDom1)=AnoDoCalendário,MONTH(MarDom1)=3),MarDom1,""),IF(AND(YEAR(MarDom1+7)=AnoDoCalendário,MONTH(MarDom1+7)=3),MarDom1+7,""))</f>
        <v>43526</v>
      </c>
      <c r="AB26" s="26"/>
      <c r="AC26" s="25"/>
      <c r="AD26" s="1" t="str">
        <f ca="1">IF(DAY(AbrDom1)=1,"",IF(AND(YEAR(AbrDom1+1)=AnoDoCalendário,MONTH(AbrDom1+1)=4),AbrDom1+1,""))</f>
        <v/>
      </c>
      <c r="AE26" s="1">
        <f ca="1">IF(DAY(AbrDom1)=1,"",IF(AND(YEAR(AbrDom1+2)=AnoDoCalendário,MONTH(AbrDom1+2)=4),AbrDom1+2,""))</f>
        <v>43556</v>
      </c>
      <c r="AF26" s="1">
        <f ca="1">IF(DAY(AbrDom1)=1,"",IF(AND(YEAR(AbrDom1+3)=AnoDoCalendário,MONTH(AbrDom1+3)=4),AbrDom1+3,""))</f>
        <v>43557</v>
      </c>
      <c r="AG26" s="1">
        <f ca="1">IF(DAY(AbrDom1)=1,"",IF(AND(YEAR(AbrDom1+4)=AnoDoCalendário,MONTH(AbrDom1+4)=4),AbrDom1+4,""))</f>
        <v>43558</v>
      </c>
      <c r="AH26" s="1">
        <f ca="1">IF(DAY(AbrDom1)=1,"",IF(AND(YEAR(AbrDom1+5)=AnoDoCalendário,MONTH(AbrDom1+5)=4),AbrDom1+5,""))</f>
        <v>43559</v>
      </c>
      <c r="AI26" s="1">
        <f ca="1">IF(DAY(AbrDom1)=1,"",IF(AND(YEAR(AbrDom1+6)=AnoDoCalendário,MONTH(AbrDom1+6)=4),AbrDom1+6,""))</f>
        <v>43560</v>
      </c>
      <c r="AJ26" s="1">
        <f ca="1">IF(DAY(AbrDom1)=1,IF(AND(YEAR(AbrDom1)=AnoDoCalendário,MONTH(AbrDom1)=4),AbrDom1,""),IF(AND(YEAR(AbrDom1+7)=AnoDoCalendário,MONTH(AbrDom1+7)=4),AbrDom1+7,""))</f>
        <v>43561</v>
      </c>
    </row>
    <row r="27" spans="3:37" x14ac:dyDescent="0.2">
      <c r="C27" s="1">
        <f ca="1">IF(DAY(JanDom1)=1,IF(AND(YEAR(JanDom1+1)=AnoDoCalendário,MONTH(JanDom1+1)=1),JanDom1+1,""),IF(AND(YEAR(JanDom1+8)=AnoDoCalendário,MONTH(JanDom1+8)=1),JanDom1+8,""))</f>
        <v>43471</v>
      </c>
      <c r="D27" s="1">
        <f ca="1">IF(DAY(JanDom1)=1,IF(AND(YEAR(JanDom1+2)=AnoDoCalendário,MONTH(JanDom1+2)=1),JanDom1+2,""),IF(AND(YEAR(JanDom1+9)=AnoDoCalendário,MONTH(JanDom1+9)=1),JanDom1+9,""))</f>
        <v>43472</v>
      </c>
      <c r="E27" s="1">
        <f ca="1">IF(DAY(JanDom1)=1,IF(AND(YEAR(JanDom1+3)=AnoDoCalendário,MONTH(JanDom1+3)=1),JanDom1+3,""),IF(AND(YEAR(JanDom1+10)=AnoDoCalendário,MONTH(JanDom1+10)=1),JanDom1+10,""))</f>
        <v>43473</v>
      </c>
      <c r="F27" s="1">
        <f ca="1">IF(DAY(JanDom1)=1,IF(AND(YEAR(JanDom1+4)=AnoDoCalendário,MONTH(JanDom1+4)=1),JanDom1+4,""),IF(AND(YEAR(JanDom1+11)=AnoDoCalendário,MONTH(JanDom1+11)=1),JanDom1+11,""))</f>
        <v>43474</v>
      </c>
      <c r="G27" s="1">
        <f ca="1">IF(DAY(JanDom1)=1,IF(AND(YEAR(JanDom1+5)=AnoDoCalendário,MONTH(JanDom1+5)=1),JanDom1+5,""),IF(AND(YEAR(JanDom1+12)=AnoDoCalendário,MONTH(JanDom1+12)=1),JanDom1+12,""))</f>
        <v>43475</v>
      </c>
      <c r="H27" s="1">
        <f ca="1">IF(DAY(JanDom1)=1,IF(AND(YEAR(JanDom1+6)=AnoDoCalendário,MONTH(JanDom1+6)=1),JanDom1+6,""),IF(AND(YEAR(JanDom1+13)=AnoDoCalendário,MONTH(JanDom1+13)=1),JanDom1+13,""))</f>
        <v>43476</v>
      </c>
      <c r="I27" s="1">
        <f ca="1">IF(DAY(JanDom1)=1,IF(AND(YEAR(JanDom1+7)=AnoDoCalendário,MONTH(JanDom1+7)=1),JanDom1+7,""),IF(AND(YEAR(JanDom1+14)=AnoDoCalendário,MONTH(JanDom1+14)=1),JanDom1+14,""))</f>
        <v>43477</v>
      </c>
      <c r="J27" s="26"/>
      <c r="K27" s="25"/>
      <c r="L27" s="1">
        <f ca="1">IF(DAY(FevDom1)=1,IF(AND(YEAR(FevDom1+1)=AnoDoCalendário,MONTH(FevDom1+1)=2),FevDom1+1,""),IF(AND(YEAR(FevDom1+8)=AnoDoCalendário,MONTH(FevDom1+8)=2),FevDom1+8,""))</f>
        <v>43499</v>
      </c>
      <c r="M27" s="1">
        <f ca="1">IF(DAY(FevDom1)=1,IF(AND(YEAR(FevDom1+2)=AnoDoCalendário,MONTH(FevDom1+2)=2),FevDom1+2,""),IF(AND(YEAR(FevDom1+9)=AnoDoCalendário,MONTH(FevDom1+9)=2),FevDom1+9,""))</f>
        <v>43500</v>
      </c>
      <c r="N27" s="1">
        <f ca="1">IF(DAY(FevDom1)=1,IF(AND(YEAR(FevDom1+3)=AnoDoCalendário,MONTH(FevDom1+3)=2),FevDom1+3,""),IF(AND(YEAR(FevDom1+10)=AnoDoCalendário,MONTH(FevDom1+10)=2),FevDom1+10,""))</f>
        <v>43501</v>
      </c>
      <c r="O27" s="1">
        <f ca="1">IF(DAY(FevDom1)=1,IF(AND(YEAR(FevDom1+4)=AnoDoCalendário,MONTH(FevDom1+4)=2),FevDom1+4,""),IF(AND(YEAR(FevDom1+11)=AnoDoCalendário,MONTH(FevDom1+11)=2),FevDom1+11,""))</f>
        <v>43502</v>
      </c>
      <c r="P27" s="1">
        <f ca="1">IF(DAY(FevDom1)=1,IF(AND(YEAR(FevDom1+5)=AnoDoCalendário,MONTH(FevDom1+5)=2),FevDom1+5,""),IF(AND(YEAR(FevDom1+12)=AnoDoCalendário,MONTH(FevDom1+12)=2),FevDom1+12,""))</f>
        <v>43503</v>
      </c>
      <c r="Q27" s="1">
        <f ca="1">IF(DAY(FevDom1)=1,IF(AND(YEAR(FevDom1+6)=AnoDoCalendário,MONTH(FevDom1+6)=2),FevDom1+6,""),IF(AND(YEAR(FevDom1+13)=AnoDoCalendário,MONTH(FevDom1+13)=2),FevDom1+13,""))</f>
        <v>43504</v>
      </c>
      <c r="R27" s="1">
        <f ca="1">IF(DAY(FevDom1)=1,IF(AND(YEAR(FevDom1+7)=AnoDoCalendário,MONTH(FevDom1+7)=2),FevDom1+7,""),IF(AND(YEAR(FevDom1+14)=AnoDoCalendário,MONTH(FevDom1+14)=2),FevDom1+14,""))</f>
        <v>43505</v>
      </c>
      <c r="S27" s="26"/>
      <c r="T27" s="30"/>
      <c r="U27" s="1">
        <f ca="1">IF(DAY(MarDom1)=1,IF(AND(YEAR(MarDom1+1)=AnoDoCalendário,MONTH(MarDom1+1)=3),MarDom1+1,""),IF(AND(YEAR(MarDom1+8)=AnoDoCalendário,MONTH(MarDom1+8)=3),MarDom1+8,""))</f>
        <v>43527</v>
      </c>
      <c r="V27" s="1">
        <f ca="1">IF(DAY(MarDom1)=1,IF(AND(YEAR(MarDom1+2)=AnoDoCalendário,MONTH(MarDom1+2)=3),MarDom1+2,""),IF(AND(YEAR(MarDom1+9)=AnoDoCalendário,MONTH(MarDom1+9)=3),MarDom1+9,""))</f>
        <v>43528</v>
      </c>
      <c r="W27" s="1">
        <f ca="1">IF(DAY(MarDom1)=1,IF(AND(YEAR(MarDom1+3)=AnoDoCalendário,MONTH(MarDom1+3)=3),MarDom1+3,""),IF(AND(YEAR(MarDom1+10)=AnoDoCalendário,MONTH(MarDom1+10)=3),MarDom1+10,""))</f>
        <v>43529</v>
      </c>
      <c r="X27" s="1">
        <f ca="1">IF(DAY(MarDom1)=1,IF(AND(YEAR(MarDom1+4)=AnoDoCalendário,MONTH(MarDom1+4)=3),MarDom1+4,""),IF(AND(YEAR(MarDom1+11)=AnoDoCalendário,MONTH(MarDom1+11)=3),MarDom1+11,""))</f>
        <v>43530</v>
      </c>
      <c r="Y27" s="1">
        <f ca="1">IF(DAY(MarDom1)=1,IF(AND(YEAR(MarDom1+5)=AnoDoCalendário,MONTH(MarDom1+5)=3),MarDom1+5,""),IF(AND(YEAR(MarDom1+12)=AnoDoCalendário,MONTH(MarDom1+12)=3),MarDom1+12,""))</f>
        <v>43531</v>
      </c>
      <c r="Z27" s="1">
        <f ca="1">IF(DAY(MarDom1)=1,IF(AND(YEAR(MarDom1+6)=AnoDoCalendário,MONTH(MarDom1+6)=3),MarDom1+6,""),IF(AND(YEAR(MarDom1+13)=AnoDoCalendário,MONTH(MarDom1+13)=3),MarDom1+13,""))</f>
        <v>43532</v>
      </c>
      <c r="AA27" s="1">
        <f ca="1">IF(DAY(MarDom1)=1,IF(AND(YEAR(MarDom1+7)=AnoDoCalendário,MONTH(MarDom1+7)=3),MarDom1+7,""),IF(AND(YEAR(MarDom1+14)=AnoDoCalendário,MONTH(MarDom1+14)=3),MarDom1+14,""))</f>
        <v>43533</v>
      </c>
      <c r="AB27" s="26"/>
      <c r="AC27" s="25"/>
      <c r="AD27" s="1">
        <f ca="1">IF(DAY(AbrDom1)=1,IF(AND(YEAR(AbrDom1+1)=AnoDoCalendário,MONTH(AbrDom1+1)=4),AbrDom1+1,""),IF(AND(YEAR(AbrDom1+8)=AnoDoCalendário,MONTH(AbrDom1+8)=4),AbrDom1+8,""))</f>
        <v>43562</v>
      </c>
      <c r="AE27" s="1">
        <f ca="1">IF(DAY(AbrDom1)=1,IF(AND(YEAR(AbrDom1+2)=AnoDoCalendário,MONTH(AbrDom1+2)=4),AbrDom1+2,""),IF(AND(YEAR(AbrDom1+9)=AnoDoCalendário,MONTH(AbrDom1+9)=4),AbrDom1+9,""))</f>
        <v>43563</v>
      </c>
      <c r="AF27" s="1">
        <f ca="1">IF(DAY(AbrDom1)=1,IF(AND(YEAR(AbrDom1+3)=AnoDoCalendário,MONTH(AbrDom1+3)=4),AbrDom1+3,""),IF(AND(YEAR(AbrDom1+10)=AnoDoCalendário,MONTH(AbrDom1+10)=4),AbrDom1+10,""))</f>
        <v>43564</v>
      </c>
      <c r="AG27" s="1">
        <f ca="1">IF(DAY(AbrDom1)=1,IF(AND(YEAR(AbrDom1+4)=AnoDoCalendário,MONTH(AbrDom1+4)=4),AbrDom1+4,""),IF(AND(YEAR(AbrDom1+11)=AnoDoCalendário,MONTH(AbrDom1+11)=4),AbrDom1+11,""))</f>
        <v>43565</v>
      </c>
      <c r="AH27" s="1">
        <f ca="1">IF(DAY(AbrDom1)=1,IF(AND(YEAR(AbrDom1+5)=AnoDoCalendário,MONTH(AbrDom1+5)=4),AbrDom1+5,""),IF(AND(YEAR(AbrDom1+12)=AnoDoCalendário,MONTH(AbrDom1+12)=4),AbrDom1+12,""))</f>
        <v>43566</v>
      </c>
      <c r="AI27" s="1">
        <f ca="1">IF(DAY(AbrDom1)=1,IF(AND(YEAR(AbrDom1+6)=AnoDoCalendário,MONTH(AbrDom1+6)=4),AbrDom1+6,""),IF(AND(YEAR(AbrDom1+13)=AnoDoCalendário,MONTH(AbrDom1+13)=4),AbrDom1+13,""))</f>
        <v>43567</v>
      </c>
      <c r="AJ27" s="1">
        <f ca="1">IF(DAY(AbrDom1)=1,IF(AND(YEAR(AbrDom1+7)=AnoDoCalendário,MONTH(AbrDom1+7)=4),AbrDom1+7,""),IF(AND(YEAR(AbrDom1+14)=AnoDoCalendário,MONTH(AbrDom1+14)=4),AbrDom1+14,""))</f>
        <v>43568</v>
      </c>
    </row>
    <row r="28" spans="3:37" x14ac:dyDescent="0.2">
      <c r="C28" s="1">
        <f ca="1">IF(DAY(JanDom1)=1,IF(AND(YEAR(JanDom1+8)=AnoDoCalendário,MONTH(JanDom1+8)=1),JanDom1+8,""),IF(AND(YEAR(JanDom1+15)=AnoDoCalendário,MONTH(JanDom1+15)=1),JanDom1+15,""))</f>
        <v>43478</v>
      </c>
      <c r="D28" s="1">
        <f ca="1">IF(DAY(JanDom1)=1,IF(AND(YEAR(JanDom1+9)=AnoDoCalendário,MONTH(JanDom1+9)=1),JanDom1+9,""),IF(AND(YEAR(JanDom1+16)=AnoDoCalendário,MONTH(JanDom1+16)=1),JanDom1+16,""))</f>
        <v>43479</v>
      </c>
      <c r="E28" s="1">
        <f ca="1">IF(DAY(JanDom1)=1,IF(AND(YEAR(JanDom1+10)=AnoDoCalendário,MONTH(JanDom1+10)=1),JanDom1+10,""),IF(AND(YEAR(JanDom1+17)=AnoDoCalendário,MONTH(JanDom1+17)=1),JanDom1+17,""))</f>
        <v>43480</v>
      </c>
      <c r="F28" s="1">
        <f ca="1">IF(DAY(JanDom1)=1,IF(AND(YEAR(JanDom1+11)=AnoDoCalendário,MONTH(JanDom1+11)=1),JanDom1+11,""),IF(AND(YEAR(JanDom1+18)=AnoDoCalendário,MONTH(JanDom1+18)=1),JanDom1+18,""))</f>
        <v>43481</v>
      </c>
      <c r="G28" s="1">
        <f ca="1">IF(DAY(JanDom1)=1,IF(AND(YEAR(JanDom1+12)=AnoDoCalendário,MONTH(JanDom1+12)=1),JanDom1+12,""),IF(AND(YEAR(JanDom1+19)=AnoDoCalendário,MONTH(JanDom1+19)=1),JanDom1+19,""))</f>
        <v>43482</v>
      </c>
      <c r="H28" s="1">
        <f ca="1">IF(DAY(JanDom1)=1,IF(AND(YEAR(JanDom1+13)=AnoDoCalendário,MONTH(JanDom1+13)=1),JanDom1+13,""),IF(AND(YEAR(JanDom1+20)=AnoDoCalendário,MONTH(JanDom1+20)=1),JanDom1+20,""))</f>
        <v>43483</v>
      </c>
      <c r="I28" s="1">
        <f ca="1">IF(DAY(JanDom1)=1,IF(AND(YEAR(JanDom1+14)=AnoDoCalendário,MONTH(JanDom1+14)=1),JanDom1+14,""),IF(AND(YEAR(JanDom1+21)=AnoDoCalendário,MONTH(JanDom1+21)=1),JanDom1+21,""))</f>
        <v>43484</v>
      </c>
      <c r="J28" s="26"/>
      <c r="K28" s="25"/>
      <c r="L28" s="1">
        <f ca="1">IF(DAY(FevDom1)=1,IF(AND(YEAR(FevDom1+8)=AnoDoCalendário,MONTH(FevDom1+8)=2),FevDom1+8,""),IF(AND(YEAR(FevDom1+15)=AnoDoCalendário,MONTH(FevDom1+15)=2),FevDom1+15,""))</f>
        <v>43506</v>
      </c>
      <c r="M28" s="1">
        <f ca="1">IF(DAY(FevDom1)=1,IF(AND(YEAR(FevDom1+9)=AnoDoCalendário,MONTH(FevDom1+9)=2),FevDom1+9,""),IF(AND(YEAR(FevDom1+16)=AnoDoCalendário,MONTH(FevDom1+16)=2),FevDom1+16,""))</f>
        <v>43507</v>
      </c>
      <c r="N28" s="1">
        <f ca="1">IF(DAY(FevDom1)=1,IF(AND(YEAR(FevDom1+10)=AnoDoCalendário,MONTH(FevDom1+10)=2),FevDom1+10,""),IF(AND(YEAR(FevDom1+17)=AnoDoCalendário,MONTH(FevDom1+17)=2),FevDom1+17,""))</f>
        <v>43508</v>
      </c>
      <c r="O28" s="1">
        <f ca="1">IF(DAY(FevDom1)=1,IF(AND(YEAR(FevDom1+11)=AnoDoCalendário,MONTH(FevDom1+11)=2),FevDom1+11,""),IF(AND(YEAR(FevDom1+18)=AnoDoCalendário,MONTH(FevDom1+18)=2),FevDom1+18,""))</f>
        <v>43509</v>
      </c>
      <c r="P28" s="1">
        <f ca="1">IF(DAY(FevDom1)=1,IF(AND(YEAR(FevDom1+12)=AnoDoCalendário,MONTH(FevDom1+12)=2),FevDom1+12,""),IF(AND(YEAR(FevDom1+19)=AnoDoCalendário,MONTH(FevDom1+19)=2),FevDom1+19,""))</f>
        <v>43510</v>
      </c>
      <c r="Q28" s="1">
        <f ca="1">IF(DAY(FevDom1)=1,IF(AND(YEAR(FevDom1+13)=AnoDoCalendário,MONTH(FevDom1+13)=2),FevDom1+13,""),IF(AND(YEAR(FevDom1+20)=AnoDoCalendário,MONTH(FevDom1+20)=2),FevDom1+20,""))</f>
        <v>43511</v>
      </c>
      <c r="R28" s="1">
        <f ca="1">IF(DAY(FevDom1)=1,IF(AND(YEAR(FevDom1+14)=AnoDoCalendário,MONTH(FevDom1+14)=2),FevDom1+14,""),IF(AND(YEAR(FevDom1+21)=AnoDoCalendário,MONTH(FevDom1+21)=2),FevDom1+21,""))</f>
        <v>43512</v>
      </c>
      <c r="S28" s="26"/>
      <c r="T28" s="30"/>
      <c r="U28" s="1">
        <f ca="1">IF(DAY(MarDom1)=1,IF(AND(YEAR(MarDom1+8)=AnoDoCalendário,MONTH(MarDom1+8)=3),MarDom1+8,""),IF(AND(YEAR(MarDom1+15)=AnoDoCalendário,MONTH(MarDom1+15)=3),MarDom1+15,""))</f>
        <v>43534</v>
      </c>
      <c r="V28" s="1">
        <f ca="1">IF(DAY(MarDom1)=1,IF(AND(YEAR(MarDom1+9)=AnoDoCalendário,MONTH(MarDom1+9)=3),MarDom1+9,""),IF(AND(YEAR(MarDom1+16)=AnoDoCalendário,MONTH(MarDom1+16)=3),MarDom1+16,""))</f>
        <v>43535</v>
      </c>
      <c r="W28" s="1">
        <f ca="1">IF(DAY(MarDom1)=1,IF(AND(YEAR(MarDom1+10)=AnoDoCalendário,MONTH(MarDom1+10)=3),MarDom1+10,""),IF(AND(YEAR(MarDom1+17)=AnoDoCalendário,MONTH(MarDom1+17)=3),MarDom1+17,""))</f>
        <v>43536</v>
      </c>
      <c r="X28" s="1">
        <f ca="1">IF(DAY(MarDom1)=1,IF(AND(YEAR(MarDom1+11)=AnoDoCalendário,MONTH(MarDom1+11)=3),MarDom1+11,""),IF(AND(YEAR(MarDom1+18)=AnoDoCalendário,MONTH(MarDom1+18)=3),MarDom1+18,""))</f>
        <v>43537</v>
      </c>
      <c r="Y28" s="1">
        <f ca="1">IF(DAY(MarDom1)=1,IF(AND(YEAR(MarDom1+12)=AnoDoCalendário,MONTH(MarDom1+12)=3),MarDom1+12,""),IF(AND(YEAR(MarDom1+19)=AnoDoCalendário,MONTH(MarDom1+19)=3),MarDom1+19,""))</f>
        <v>43538</v>
      </c>
      <c r="Z28" s="1">
        <f ca="1">IF(DAY(MarDom1)=1,IF(AND(YEAR(MarDom1+13)=AnoDoCalendário,MONTH(MarDom1+13)=3),MarDom1+13,""),IF(AND(YEAR(MarDom1+20)=AnoDoCalendário,MONTH(MarDom1+20)=3),MarDom1+20,""))</f>
        <v>43539</v>
      </c>
      <c r="AA28" s="1">
        <f ca="1">IF(DAY(MarDom1)=1,IF(AND(YEAR(MarDom1+14)=AnoDoCalendário,MONTH(MarDom1+14)=3),MarDom1+14,""),IF(AND(YEAR(MarDom1+21)=AnoDoCalendário,MONTH(MarDom1+21)=3),MarDom1+21,""))</f>
        <v>43540</v>
      </c>
      <c r="AB28" s="26"/>
      <c r="AC28" s="25"/>
      <c r="AD28" s="1">
        <f ca="1">IF(DAY(AbrDom1)=1,IF(AND(YEAR(AbrDom1+8)=AnoDoCalendário,MONTH(AbrDom1+8)=4),AbrDom1+8,""),IF(AND(YEAR(AbrDom1+15)=AnoDoCalendário,MONTH(AbrDom1+15)=4),AbrDom1+15,""))</f>
        <v>43569</v>
      </c>
      <c r="AE28" s="1">
        <f ca="1">IF(DAY(AbrDom1)=1,IF(AND(YEAR(AbrDom1+9)=AnoDoCalendário,MONTH(AbrDom1+9)=4),AbrDom1+9,""),IF(AND(YEAR(AbrDom1+16)=AnoDoCalendário,MONTH(AbrDom1+16)=4),AbrDom1+16,""))</f>
        <v>43570</v>
      </c>
      <c r="AF28" s="1">
        <f ca="1">IF(DAY(AbrDom1)=1,IF(AND(YEAR(AbrDom1+10)=AnoDoCalendário,MONTH(AbrDom1+10)=4),AbrDom1+10,""),IF(AND(YEAR(AbrDom1+17)=AnoDoCalendário,MONTH(AbrDom1+17)=4),AbrDom1+17,""))</f>
        <v>43571</v>
      </c>
      <c r="AG28" s="1">
        <f ca="1">IF(DAY(AbrDom1)=1,IF(AND(YEAR(AbrDom1+11)=AnoDoCalendário,MONTH(AbrDom1+11)=4),AbrDom1+11,""),IF(AND(YEAR(AbrDom1+18)=AnoDoCalendário,MONTH(AbrDom1+18)=4),AbrDom1+18,""))</f>
        <v>43572</v>
      </c>
      <c r="AH28" s="1">
        <f ca="1">IF(DAY(AbrDom1)=1,IF(AND(YEAR(AbrDom1+12)=AnoDoCalendário,MONTH(AbrDom1+12)=4),AbrDom1+12,""),IF(AND(YEAR(AbrDom1+19)=AnoDoCalendário,MONTH(AbrDom1+19)=4),AbrDom1+19,""))</f>
        <v>43573</v>
      </c>
      <c r="AI28" s="1">
        <f ca="1">IF(DAY(AbrDom1)=1,IF(AND(YEAR(AbrDom1+13)=AnoDoCalendário,MONTH(AbrDom1+13)=4),AbrDom1+13,""),IF(AND(YEAR(AbrDom1+20)=AnoDoCalendário,MONTH(AbrDom1+20)=4),AbrDom1+20,""))</f>
        <v>43574</v>
      </c>
      <c r="AJ28" s="1">
        <f ca="1">IF(DAY(AbrDom1)=1,IF(AND(YEAR(AbrDom1+14)=AnoDoCalendário,MONTH(AbrDom1+14)=4),AbrDom1+14,""),IF(AND(YEAR(AbrDom1+21)=AnoDoCalendário,MONTH(AbrDom1+21)=4),AbrDom1+21,""))</f>
        <v>43575</v>
      </c>
    </row>
    <row r="29" spans="3:37" x14ac:dyDescent="0.2">
      <c r="C29" s="1">
        <f ca="1">IF(DAY(JanDom1)=1,IF(AND(YEAR(JanDom1+15)=AnoDoCalendário,MONTH(JanDom1+15)=1),JanDom1+15,""),IF(AND(YEAR(JanDom1+22)=AnoDoCalendário,MONTH(JanDom1+22)=1),JanDom1+22,""))</f>
        <v>43485</v>
      </c>
      <c r="D29" s="1">
        <f ca="1">IF(DAY(JanDom1)=1,IF(AND(YEAR(JanDom1+16)=AnoDoCalendário,MONTH(JanDom1+16)=1),JanDom1+16,""),IF(AND(YEAR(JanDom1+23)=AnoDoCalendário,MONTH(JanDom1+23)=1),JanDom1+23,""))</f>
        <v>43486</v>
      </c>
      <c r="E29" s="1">
        <f ca="1">IF(DAY(JanDom1)=1,IF(AND(YEAR(JanDom1+17)=AnoDoCalendário,MONTH(JanDom1+17)=1),JanDom1+17,""),IF(AND(YEAR(JanDom1+24)=AnoDoCalendário,MONTH(JanDom1+24)=1),JanDom1+24,""))</f>
        <v>43487</v>
      </c>
      <c r="F29" s="1">
        <f ca="1">IF(DAY(JanDom1)=1,IF(AND(YEAR(JanDom1+18)=AnoDoCalendário,MONTH(JanDom1+18)=1),JanDom1+18,""),IF(AND(YEAR(JanDom1+25)=AnoDoCalendário,MONTH(JanDom1+25)=1),JanDom1+25,""))</f>
        <v>43488</v>
      </c>
      <c r="G29" s="1">
        <f ca="1">IF(DAY(JanDom1)=1,IF(AND(YEAR(JanDom1+19)=AnoDoCalendário,MONTH(JanDom1+19)=1),JanDom1+19,""),IF(AND(YEAR(JanDom1+26)=AnoDoCalendário,MONTH(JanDom1+26)=1),JanDom1+26,""))</f>
        <v>43489</v>
      </c>
      <c r="H29" s="1">
        <f ca="1">IF(DAY(JanDom1)=1,IF(AND(YEAR(JanDom1+20)=AnoDoCalendário,MONTH(JanDom1+20)=1),JanDom1+20,""),IF(AND(YEAR(JanDom1+27)=AnoDoCalendário,MONTH(JanDom1+27)=1),JanDom1+27,""))</f>
        <v>43490</v>
      </c>
      <c r="I29" s="1">
        <f ca="1">IF(DAY(JanDom1)=1,IF(AND(YEAR(JanDom1+21)=AnoDoCalendário,MONTH(JanDom1+21)=1),JanDom1+21,""),IF(AND(YEAR(JanDom1+28)=AnoDoCalendário,MONTH(JanDom1+28)=1),JanDom1+28,""))</f>
        <v>43491</v>
      </c>
      <c r="J29" s="26"/>
      <c r="K29" s="25"/>
      <c r="L29" s="1">
        <f ca="1">IF(DAY(FevDom1)=1,IF(AND(YEAR(FevDom1+15)=AnoDoCalendário,MONTH(FevDom1+15)=2),FevDom1+15,""),IF(AND(YEAR(FevDom1+22)=AnoDoCalendário,MONTH(FevDom1+22)=2),FevDom1+22,""))</f>
        <v>43513</v>
      </c>
      <c r="M29" s="1">
        <f ca="1">IF(DAY(FevDom1)=1,IF(AND(YEAR(FevDom1+16)=AnoDoCalendário,MONTH(FevDom1+16)=2),FevDom1+16,""),IF(AND(YEAR(FevDom1+23)=AnoDoCalendário,MONTH(FevDom1+23)=2),FevDom1+23,""))</f>
        <v>43514</v>
      </c>
      <c r="N29" s="1">
        <f ca="1">IF(DAY(FevDom1)=1,IF(AND(YEAR(FevDom1+17)=AnoDoCalendário,MONTH(FevDom1+17)=2),FevDom1+17,""),IF(AND(YEAR(FevDom1+24)=AnoDoCalendário,MONTH(FevDom1+24)=2),FevDom1+24,""))</f>
        <v>43515</v>
      </c>
      <c r="O29" s="1">
        <f ca="1">IF(DAY(FevDom1)=1,IF(AND(YEAR(FevDom1+18)=AnoDoCalendário,MONTH(FevDom1+18)=2),FevDom1+18,""),IF(AND(YEAR(FevDom1+25)=AnoDoCalendário,MONTH(FevDom1+25)=2),FevDom1+25,""))</f>
        <v>43516</v>
      </c>
      <c r="P29" s="1">
        <f ca="1">IF(DAY(FevDom1)=1,IF(AND(YEAR(FevDom1+19)=AnoDoCalendário,MONTH(FevDom1+19)=2),FevDom1+19,""),IF(AND(YEAR(FevDom1+26)=AnoDoCalendário,MONTH(FevDom1+26)=2),FevDom1+26,""))</f>
        <v>43517</v>
      </c>
      <c r="Q29" s="1">
        <f ca="1">IF(DAY(FevDom1)=1,IF(AND(YEAR(FevDom1+20)=AnoDoCalendário,MONTH(FevDom1+20)=2),FevDom1+20,""),IF(AND(YEAR(FevDom1+27)=AnoDoCalendário,MONTH(FevDom1+27)=2),FevDom1+27,""))</f>
        <v>43518</v>
      </c>
      <c r="R29" s="1">
        <f ca="1">IF(DAY(FevDom1)=1,IF(AND(YEAR(FevDom1+21)=AnoDoCalendário,MONTH(FevDom1+21)=2),FevDom1+21,""),IF(AND(YEAR(FevDom1+28)=AnoDoCalendário,MONTH(FevDom1+28)=2),FevDom1+28,""))</f>
        <v>43519</v>
      </c>
      <c r="S29" s="26"/>
      <c r="T29" s="30"/>
      <c r="U29" s="1">
        <f ca="1">IF(DAY(MarDom1)=1,IF(AND(YEAR(MarDom1+15)=AnoDoCalendário,MONTH(MarDom1+15)=3),MarDom1+15,""),IF(AND(YEAR(MarDom1+22)=AnoDoCalendário,MONTH(MarDom1+22)=3),MarDom1+22,""))</f>
        <v>43541</v>
      </c>
      <c r="V29" s="1">
        <f ca="1">IF(DAY(MarDom1)=1,IF(AND(YEAR(MarDom1+16)=AnoDoCalendário,MONTH(MarDom1+16)=3),MarDom1+16,""),IF(AND(YEAR(MarDom1+23)=AnoDoCalendário,MONTH(MarDom1+23)=3),MarDom1+23,""))</f>
        <v>43542</v>
      </c>
      <c r="W29" s="1">
        <f ca="1">IF(DAY(MarDom1)=1,IF(AND(YEAR(MarDom1+17)=AnoDoCalendário,MONTH(MarDom1+17)=3),MarDom1+17,""),IF(AND(YEAR(MarDom1+24)=AnoDoCalendário,MONTH(MarDom1+24)=3),MarDom1+24,""))</f>
        <v>43543</v>
      </c>
      <c r="X29" s="1">
        <f ca="1">IF(DAY(MarDom1)=1,IF(AND(YEAR(MarDom1+18)=AnoDoCalendário,MONTH(MarDom1+18)=3),MarDom1+18,""),IF(AND(YEAR(MarDom1+25)=AnoDoCalendário,MONTH(MarDom1+25)=3),MarDom1+25,""))</f>
        <v>43544</v>
      </c>
      <c r="Y29" s="1">
        <f ca="1">IF(DAY(MarDom1)=1,IF(AND(YEAR(MarDom1+19)=AnoDoCalendário,MONTH(MarDom1+19)=3),MarDom1+19,""),IF(AND(YEAR(MarDom1+26)=AnoDoCalendário,MONTH(MarDom1+26)=3),MarDom1+26,""))</f>
        <v>43545</v>
      </c>
      <c r="Z29" s="1">
        <f ca="1">IF(DAY(MarDom1)=1,IF(AND(YEAR(MarDom1+20)=AnoDoCalendário,MONTH(MarDom1+20)=3),MarDom1+20,""),IF(AND(YEAR(MarDom1+27)=AnoDoCalendário,MONTH(MarDom1+27)=3),MarDom1+27,""))</f>
        <v>43546</v>
      </c>
      <c r="AA29" s="1">
        <f ca="1">IF(DAY(MarDom1)=1,IF(AND(YEAR(MarDom1+21)=AnoDoCalendário,MONTH(MarDom1+21)=3),MarDom1+21,""),IF(AND(YEAR(MarDom1+28)=AnoDoCalendário,MONTH(MarDom1+28)=3),MarDom1+28,""))</f>
        <v>43547</v>
      </c>
      <c r="AB29" s="26"/>
      <c r="AC29" s="25"/>
      <c r="AD29" s="1">
        <f ca="1">IF(DAY(AbrDom1)=1,IF(AND(YEAR(AbrDom1+15)=AnoDoCalendário,MONTH(AbrDom1+15)=4),AbrDom1+15,""),IF(AND(YEAR(AbrDom1+22)=AnoDoCalendário,MONTH(AbrDom1+22)=4),AbrDom1+22,""))</f>
        <v>43576</v>
      </c>
      <c r="AE29" s="1">
        <f ca="1">IF(DAY(AbrDom1)=1,IF(AND(YEAR(AbrDom1+16)=AnoDoCalendário,MONTH(AbrDom1+16)=4),AbrDom1+16,""),IF(AND(YEAR(AbrDom1+23)=AnoDoCalendário,MONTH(AbrDom1+23)=4),AbrDom1+23,""))</f>
        <v>43577</v>
      </c>
      <c r="AF29" s="1">
        <f ca="1">IF(DAY(AbrDom1)=1,IF(AND(YEAR(AbrDom1+17)=AnoDoCalendário,MONTH(AbrDom1+17)=4),AbrDom1+17,""),IF(AND(YEAR(AbrDom1+24)=AnoDoCalendário,MONTH(AbrDom1+24)=4),AbrDom1+24,""))</f>
        <v>43578</v>
      </c>
      <c r="AG29" s="1">
        <f ca="1">IF(DAY(AbrDom1)=1,IF(AND(YEAR(AbrDom1+18)=AnoDoCalendário,MONTH(AbrDom1+18)=4),AbrDom1+18,""),IF(AND(YEAR(AbrDom1+25)=AnoDoCalendário,MONTH(AbrDom1+25)=4),AbrDom1+25,""))</f>
        <v>43579</v>
      </c>
      <c r="AH29" s="1">
        <f ca="1">IF(DAY(AbrDom1)=1,IF(AND(YEAR(AbrDom1+19)=AnoDoCalendário,MONTH(AbrDom1+19)=4),AbrDom1+19,""),IF(AND(YEAR(AbrDom1+26)=AnoDoCalendário,MONTH(AbrDom1+26)=4),AbrDom1+26,""))</f>
        <v>43580</v>
      </c>
      <c r="AI29" s="1">
        <f ca="1">IF(DAY(AbrDom1)=1,IF(AND(YEAR(AbrDom1+20)=AnoDoCalendário,MONTH(AbrDom1+20)=4),AbrDom1+20,""),IF(AND(YEAR(AbrDom1+27)=AnoDoCalendário,MONTH(AbrDom1+27)=4),AbrDom1+27,""))</f>
        <v>43581</v>
      </c>
      <c r="AJ29" s="1">
        <f ca="1">IF(DAY(AbrDom1)=1,IF(AND(YEAR(AbrDom1+21)=AnoDoCalendário,MONTH(AbrDom1+21)=4),AbrDom1+21,""),IF(AND(YEAR(AbrDom1+28)=AnoDoCalendário,MONTH(AbrDom1+28)=4),AbrDom1+28,""))</f>
        <v>43582</v>
      </c>
    </row>
    <row r="30" spans="3:37" x14ac:dyDescent="0.2">
      <c r="C30" s="1">
        <f ca="1">IF(DAY(JanDom1)=1,IF(AND(YEAR(JanDom1+22)=AnoDoCalendário,MONTH(JanDom1+22)=1),JanDom1+22,""),IF(AND(YEAR(JanDom1+29)=AnoDoCalendário,MONTH(JanDom1+29)=1),JanDom1+29,""))</f>
        <v>43492</v>
      </c>
      <c r="D30" s="1">
        <f ca="1">IF(DAY(JanDom1)=1,IF(AND(YEAR(JanDom1+23)=AnoDoCalendário,MONTH(JanDom1+23)=1),JanDom1+23,""),IF(AND(YEAR(JanDom1+30)=AnoDoCalendário,MONTH(JanDom1+30)=1),JanDom1+30,""))</f>
        <v>43493</v>
      </c>
      <c r="E30" s="1">
        <f ca="1">IF(DAY(JanDom1)=1,IF(AND(YEAR(JanDom1+24)=AnoDoCalendário,MONTH(JanDom1+24)=1),JanDom1+24,""),IF(AND(YEAR(JanDom1+31)=AnoDoCalendário,MONTH(JanDom1+31)=1),JanDom1+31,""))</f>
        <v>43494</v>
      </c>
      <c r="F30" s="1">
        <f ca="1">IF(DAY(JanDom1)=1,IF(AND(YEAR(JanDom1+25)=AnoDoCalendário,MONTH(JanDom1+25)=1),JanDom1+25,""),IF(AND(YEAR(JanDom1+32)=AnoDoCalendário,MONTH(JanDom1+32)=1),JanDom1+32,""))</f>
        <v>43495</v>
      </c>
      <c r="G30" s="1">
        <f ca="1">IF(DAY(JanDom1)=1,IF(AND(YEAR(JanDom1+26)=AnoDoCalendário,MONTH(JanDom1+26)=1),JanDom1+26,""),IF(AND(YEAR(JanDom1+33)=AnoDoCalendário,MONTH(JanDom1+33)=1),JanDom1+33,""))</f>
        <v>43496</v>
      </c>
      <c r="H30" s="1" t="str">
        <f ca="1">IF(DAY(JanDom1)=1,IF(AND(YEAR(JanDom1+27)=AnoDoCalendário,MONTH(JanDom1+27)=1),JanDom1+27,""),IF(AND(YEAR(JanDom1+34)=AnoDoCalendário,MONTH(JanDom1+34)=1),JanDom1+34,""))</f>
        <v/>
      </c>
      <c r="I30" s="1" t="str">
        <f ca="1">IF(DAY(JanDom1)=1,IF(AND(YEAR(JanDom1+28)=AnoDoCalendário,MONTH(JanDom1+28)=1),JanDom1+28,""),IF(AND(YEAR(JanDom1+35)=AnoDoCalendário,MONTH(JanDom1+35)=1),JanDom1+35,""))</f>
        <v/>
      </c>
      <c r="J30" s="26"/>
      <c r="K30" s="25"/>
      <c r="L30" s="1">
        <f ca="1">IF(DAY(FevDom1)=1,IF(AND(YEAR(FevDom1+22)=AnoDoCalendário,MONTH(FevDom1+22)=2),FevDom1+22,""),IF(AND(YEAR(FevDom1+29)=AnoDoCalendário,MONTH(FevDom1+29)=2),FevDom1+29,""))</f>
        <v>43520</v>
      </c>
      <c r="M30" s="1">
        <f ca="1">IF(DAY(FevDom1)=1,IF(AND(YEAR(FevDom1+23)=AnoDoCalendário,MONTH(FevDom1+23)=2),FevDom1+23,""),IF(AND(YEAR(FevDom1+30)=AnoDoCalendário,MONTH(FevDom1+30)=2),FevDom1+30,""))</f>
        <v>43521</v>
      </c>
      <c r="N30" s="1">
        <f ca="1">IF(DAY(FevDom1)=1,IF(AND(YEAR(FevDom1+24)=AnoDoCalendário,MONTH(FevDom1+24)=2),FevDom1+24,""),IF(AND(YEAR(FevDom1+31)=AnoDoCalendário,MONTH(FevDom1+31)=2),FevDom1+31,""))</f>
        <v>43522</v>
      </c>
      <c r="O30" s="1">
        <f ca="1">IF(DAY(FevDom1)=1,IF(AND(YEAR(FevDom1+25)=AnoDoCalendário,MONTH(FevDom1+25)=2),FevDom1+25,""),IF(AND(YEAR(FevDom1+32)=AnoDoCalendário,MONTH(FevDom1+32)=2),FevDom1+32,""))</f>
        <v>43523</v>
      </c>
      <c r="P30" s="1">
        <f ca="1">IF(DAY(FevDom1)=1,IF(AND(YEAR(FevDom1+26)=AnoDoCalendário,MONTH(FevDom1+26)=2),FevDom1+26,""),IF(AND(YEAR(FevDom1+33)=AnoDoCalendário,MONTH(FevDom1+33)=2),FevDom1+33,""))</f>
        <v>43524</v>
      </c>
      <c r="Q30" s="1" t="str">
        <f ca="1">IF(DAY(FevDom1)=1,IF(AND(YEAR(FevDom1+27)=AnoDoCalendário,MONTH(FevDom1+27)=2),FevDom1+27,""),IF(AND(YEAR(FevDom1+34)=AnoDoCalendário,MONTH(FevDom1+34)=2),FevDom1+34,""))</f>
        <v/>
      </c>
      <c r="R30" s="1" t="str">
        <f ca="1">IF(DAY(FevDom1)=1,IF(AND(YEAR(FevDom1+28)=AnoDoCalendário,MONTH(FevDom1+28)=2),FevDom1+28,""),IF(AND(YEAR(FevDom1+35)=AnoDoCalendário,MONTH(FevDom1+35)=2),FevDom1+35,""))</f>
        <v/>
      </c>
      <c r="S30" s="26"/>
      <c r="T30" s="30"/>
      <c r="U30" s="1">
        <f ca="1">IF(DAY(MarDom1)=1,IF(AND(YEAR(MarDom1+22)=AnoDoCalendário,MONTH(MarDom1+22)=3),MarDom1+22,""),IF(AND(YEAR(MarDom1+29)=AnoDoCalendário,MONTH(MarDom1+29)=3),MarDom1+29,""))</f>
        <v>43548</v>
      </c>
      <c r="V30" s="1">
        <f ca="1">IF(DAY(MarDom1)=1,IF(AND(YEAR(MarDom1+23)=AnoDoCalendário,MONTH(MarDom1+23)=3),MarDom1+23,""),IF(AND(YEAR(MarDom1+30)=AnoDoCalendário,MONTH(MarDom1+30)=3),MarDom1+30,""))</f>
        <v>43549</v>
      </c>
      <c r="W30" s="1">
        <f ca="1">IF(DAY(MarDom1)=1,IF(AND(YEAR(MarDom1+24)=AnoDoCalendário,MONTH(MarDom1+24)=3),MarDom1+24,""),IF(AND(YEAR(MarDom1+31)=AnoDoCalendário,MONTH(MarDom1+31)=3),MarDom1+31,""))</f>
        <v>43550</v>
      </c>
      <c r="X30" s="1">
        <f ca="1">IF(DAY(MarDom1)=1,IF(AND(YEAR(MarDom1+25)=AnoDoCalendário,MONTH(MarDom1+25)=3),MarDom1+25,""),IF(AND(YEAR(MarDom1+32)=AnoDoCalendário,MONTH(MarDom1+32)=3),MarDom1+32,""))</f>
        <v>43551</v>
      </c>
      <c r="Y30" s="1">
        <f ca="1">IF(DAY(MarDom1)=1,IF(AND(YEAR(MarDom1+26)=AnoDoCalendário,MONTH(MarDom1+26)=3),MarDom1+26,""),IF(AND(YEAR(MarDom1+33)=AnoDoCalendário,MONTH(MarDom1+33)=3),MarDom1+33,""))</f>
        <v>43552</v>
      </c>
      <c r="Z30" s="1">
        <f ca="1">IF(DAY(MarDom1)=1,IF(AND(YEAR(MarDom1+27)=AnoDoCalendário,MONTH(MarDom1+27)=3),MarDom1+27,""),IF(AND(YEAR(MarDom1+34)=AnoDoCalendário,MONTH(MarDom1+34)=3),MarDom1+34,""))</f>
        <v>43553</v>
      </c>
      <c r="AA30" s="1">
        <f ca="1">IF(DAY(MarDom1)=1,IF(AND(YEAR(MarDom1+28)=AnoDoCalendário,MONTH(MarDom1+28)=3),MarDom1+28,""),IF(AND(YEAR(MarDom1+35)=AnoDoCalendário,MONTH(MarDom1+35)=3),MarDom1+35,""))</f>
        <v>43554</v>
      </c>
      <c r="AB30" s="26"/>
      <c r="AC30" s="25"/>
      <c r="AD30" s="1">
        <f ca="1">IF(DAY(AbrDom1)=1,IF(AND(YEAR(AbrDom1+22)=AnoDoCalendário,MONTH(AbrDom1+22)=4),AbrDom1+22,""),IF(AND(YEAR(AbrDom1+29)=AnoDoCalendário,MONTH(AbrDom1+29)=4),AbrDom1+29,""))</f>
        <v>43583</v>
      </c>
      <c r="AE30" s="1">
        <f ca="1">IF(DAY(AbrDom1)=1,IF(AND(YEAR(AbrDom1+23)=AnoDoCalendário,MONTH(AbrDom1+23)=4),AbrDom1+23,""),IF(AND(YEAR(AbrDom1+30)=AnoDoCalendário,MONTH(AbrDom1+30)=4),AbrDom1+30,""))</f>
        <v>43584</v>
      </c>
      <c r="AF30" s="1">
        <f ca="1">IF(DAY(AbrDom1)=1,IF(AND(YEAR(AbrDom1+24)=AnoDoCalendário,MONTH(AbrDom1+24)=4),AbrDom1+24,""),IF(AND(YEAR(AbrDom1+31)=AnoDoCalendário,MONTH(AbrDom1+31)=4),AbrDom1+31,""))</f>
        <v>43585</v>
      </c>
      <c r="AG30" s="1" t="str">
        <f ca="1">IF(DAY(AbrDom1)=1,IF(AND(YEAR(AbrDom1+25)=AnoDoCalendário,MONTH(AbrDom1+25)=4),AbrDom1+25,""),IF(AND(YEAR(AbrDom1+32)=AnoDoCalendário,MONTH(AbrDom1+32)=4),AbrDom1+32,""))</f>
        <v/>
      </c>
      <c r="AH30" s="1" t="str">
        <f ca="1">IF(DAY(AbrDom1)=1,IF(AND(YEAR(AbrDom1+26)=AnoDoCalendário,MONTH(AbrDom1+26)=4),AbrDom1+26,""),IF(AND(YEAR(AbrDom1+33)=AnoDoCalendário,MONTH(AbrDom1+33)=4),AbrDom1+33,""))</f>
        <v/>
      </c>
      <c r="AI30" s="1" t="str">
        <f ca="1">IF(DAY(AbrDom1)=1,IF(AND(YEAR(AbrDom1+27)=AnoDoCalendário,MONTH(AbrDom1+27)=4),AbrDom1+27,""),IF(AND(YEAR(AbrDom1+34)=AnoDoCalendário,MONTH(AbrDom1+34)=4),AbrDom1+34,""))</f>
        <v/>
      </c>
      <c r="AJ30" s="1" t="str">
        <f ca="1">IF(DAY(AbrDom1)=1,IF(AND(YEAR(AbrDom1+28)=AnoDoCalendário,MONTH(AbrDom1+28)=4),AbrDom1+28,""),IF(AND(YEAR(AbrDom1+35)=AnoDoCalendário,MONTH(AbrDom1+35)=4),AbrDom1+35,""))</f>
        <v/>
      </c>
    </row>
    <row r="31" spans="3:37" x14ac:dyDescent="0.2">
      <c r="C31" s="1" t="str">
        <f ca="1">IF(DAY(JanDom1)=1,IF(AND(YEAR(JanDom1+29)=AnoDoCalendário,MONTH(JanDom1+29)=1),JanDom1+29,""),IF(AND(YEAR(JanDom1+36)=AnoDoCalendário,MONTH(JanDom1+36)=1),JanDom1+36,""))</f>
        <v/>
      </c>
      <c r="D31" s="1" t="str">
        <f ca="1">IF(DAY(JanDom1)=1,IF(AND(YEAR(JanDom1+30)=AnoDoCalendário,MONTH(JanDom1+30)=1),JanDom1+30,""),IF(AND(YEAR(JanDom1+37)=AnoDoCalendário,MONTH(JanDom1+37)=1),JanDom1+37,""))</f>
        <v/>
      </c>
      <c r="E31" s="1" t="str">
        <f ca="1">IF(DAY(JanDom1)=1,IF(AND(YEAR(JanDom1+31)=AnoDoCalendário,MONTH(JanDom1+31)=1),JanDom1+31,""),IF(AND(YEAR(JanDom1+38)=AnoDoCalendário,MONTH(JanDom1+38)=1),JanDom1+38,""))</f>
        <v/>
      </c>
      <c r="F31" s="1" t="str">
        <f ca="1">IF(DAY(JanDom1)=1,IF(AND(YEAR(JanDom1+32)=AnoDoCalendário,MONTH(JanDom1+32)=1),JanDom1+32,""),IF(AND(YEAR(JanDom1+39)=AnoDoCalendário,MONTH(JanDom1+39)=1),JanDom1+39,""))</f>
        <v/>
      </c>
      <c r="G31" s="1" t="str">
        <f ca="1">IF(DAY(JanDom1)=1,IF(AND(YEAR(JanDom1+33)=AnoDoCalendário,MONTH(JanDom1+33)=1),JanDom1+33,""),IF(AND(YEAR(JanDom1+40)=AnoDoCalendário,MONTH(JanDom1+40)=1),JanDom1+40,""))</f>
        <v/>
      </c>
      <c r="H31" s="1" t="str">
        <f ca="1">IF(DAY(JanDom1)=1,IF(AND(YEAR(JanDom1+34)=AnoDoCalendário,MONTH(JanDom1+34)=1),JanDom1+34,""),IF(AND(YEAR(JanDom1+41)=AnoDoCalendário,MONTH(JanDom1+41)=1),JanDom1+41,""))</f>
        <v/>
      </c>
      <c r="I31" s="1" t="str">
        <f ca="1">IF(DAY(JanDom1)=1,IF(AND(YEAR(JanDom1+35)=AnoDoCalendário,MONTH(JanDom1+35)=1),JanDom1+35,""),IF(AND(YEAR(JanDom1+42)=AnoDoCalendário,MONTH(JanDom1+42)=1),JanDom1+42,""))</f>
        <v/>
      </c>
      <c r="J31" s="26"/>
      <c r="K31" s="25"/>
      <c r="L31" s="1" t="str">
        <f ca="1">IF(DAY(FevDom1)=1,IF(AND(YEAR(FevDom1+29)=AnoDoCalendário,MONTH(FevDom1+29)=2),FevDom1+29,""),IF(AND(YEAR(FevDom1+36)=AnoDoCalendário,MONTH(FevDom1+36)=2),FevDom1+36,""))</f>
        <v/>
      </c>
      <c r="M31" s="1" t="str">
        <f ca="1">IF(DAY(FevDom1)=1,IF(AND(YEAR(FevDom1+30)=AnoDoCalendário,MONTH(FevDom1+30)=2),FevDom1+30,""),IF(AND(YEAR(FevDom1+37)=AnoDoCalendário,MONTH(FevDom1+37)=2),FevDom1+37,""))</f>
        <v/>
      </c>
      <c r="N31" s="1" t="str">
        <f ca="1">IF(DAY(FevDom1)=1,IF(AND(YEAR(FevDom1+31)=AnoDoCalendário,MONTH(FevDom1+31)=2),FevDom1+31,""),IF(AND(YEAR(FevDom1+38)=AnoDoCalendário,MONTH(FevDom1+38)=2),FevDom1+38,""))</f>
        <v/>
      </c>
      <c r="O31" s="1" t="str">
        <f ca="1">IF(DAY(FevDom1)=1,IF(AND(YEAR(FevDom1+32)=AnoDoCalendário,MONTH(FevDom1+32)=2),FevDom1+32,""),IF(AND(YEAR(FevDom1+39)=AnoDoCalendário,MONTH(FevDom1+39)=2),FevDom1+39,""))</f>
        <v/>
      </c>
      <c r="P31" s="1" t="str">
        <f ca="1">IF(DAY(FevDom1)=1,IF(AND(YEAR(FevDom1+33)=AnoDoCalendário,MONTH(FevDom1+33)=2),FevDom1+33,""),IF(AND(YEAR(FevDom1+40)=AnoDoCalendário,MONTH(FevDom1+40)=2),FevDom1+40,""))</f>
        <v/>
      </c>
      <c r="Q31" s="1" t="str">
        <f ca="1">IF(DAY(FevDom1)=1,IF(AND(YEAR(FevDom1+34)=AnoDoCalendário,MONTH(FevDom1+34)=2),FevDom1+34,""),IF(AND(YEAR(FevDom1+41)=AnoDoCalendário,MONTH(FevDom1+41)=2),FevDom1+41,""))</f>
        <v/>
      </c>
      <c r="R31" s="1" t="str">
        <f ca="1">IF(DAY(FevDom1)=1,IF(AND(YEAR(FevDom1+35)=AnoDoCalendário,MONTH(FevDom1+35)=2),FevDom1+35,""),IF(AND(YEAR(FevDom1+42)=AnoDoCalendário,MONTH(FevDom1+42)=2),FevDom1+42,""))</f>
        <v/>
      </c>
      <c r="S31" s="26"/>
      <c r="T31" s="30"/>
      <c r="U31" s="1">
        <f ca="1">IF(DAY(MarDom1)=1,IF(AND(YEAR(MarDom1+29)=AnoDoCalendário,MONTH(MarDom1+29)=3),MarDom1+29,""),IF(AND(YEAR(MarDom1+36)=AnoDoCalendário,MONTH(MarDom1+36)=3),MarDom1+36,""))</f>
        <v>43555</v>
      </c>
      <c r="V31" s="1" t="str">
        <f ca="1">IF(DAY(MarDom1)=1,IF(AND(YEAR(MarDom1+30)=AnoDoCalendário,MONTH(MarDom1+30)=3),MarDom1+30,""),IF(AND(YEAR(MarDom1+37)=AnoDoCalendário,MONTH(MarDom1+37)=3),MarDom1+37,""))</f>
        <v/>
      </c>
      <c r="W31" s="1" t="str">
        <f ca="1">IF(DAY(MarDom1)=1,IF(AND(YEAR(MarDom1+31)=AnoDoCalendário,MONTH(MarDom1+31)=3),MarDom1+31,""),IF(AND(YEAR(MarDom1+38)=AnoDoCalendário,MONTH(MarDom1+38)=3),MarDom1+38,""))</f>
        <v/>
      </c>
      <c r="X31" s="1" t="str">
        <f ca="1">IF(DAY(MarDom1)=1,IF(AND(YEAR(MarDom1+32)=AnoDoCalendário,MONTH(MarDom1+32)=3),MarDom1+32,""),IF(AND(YEAR(MarDom1+39)=AnoDoCalendário,MONTH(MarDom1+39)=3),MarDom1+39,""))</f>
        <v/>
      </c>
      <c r="Y31" s="1" t="str">
        <f ca="1">IF(DAY(MarDom1)=1,IF(AND(YEAR(MarDom1+33)=AnoDoCalendário,MONTH(MarDom1+33)=3),MarDom1+33,""),IF(AND(YEAR(MarDom1+40)=AnoDoCalendário,MONTH(MarDom1+40)=3),MarDom1+40,""))</f>
        <v/>
      </c>
      <c r="Z31" s="1" t="str">
        <f ca="1">IF(DAY(MarDom1)=1,IF(AND(YEAR(MarDom1+34)=AnoDoCalendário,MONTH(MarDom1+34)=3),MarDom1+34,""),IF(AND(YEAR(MarDom1+41)=AnoDoCalendário,MONTH(MarDom1+41)=3),MarDom1+41,""))</f>
        <v/>
      </c>
      <c r="AA31" s="1" t="str">
        <f ca="1">IF(DAY(MarDom1)=1,IF(AND(YEAR(MarDom1+35)=AnoDoCalendário,MONTH(MarDom1+35)=3),MarDom1+35,""),IF(AND(YEAR(MarDom1+42)=AnoDoCalendário,MONTH(MarDom1+42)=3),MarDom1+42,""))</f>
        <v/>
      </c>
      <c r="AB31" s="26"/>
      <c r="AC31" s="25"/>
      <c r="AD31" s="1" t="str">
        <f ca="1">IF(DAY(AbrDom1)=1,IF(AND(YEAR(AbrDom1+29)=AnoDoCalendário,MONTH(AbrDom1+29)=4),AbrDom1+29,""),IF(AND(YEAR(AbrDom1+36)=AnoDoCalendário,MONTH(AbrDom1+36)=4),AbrDom1+36,""))</f>
        <v/>
      </c>
      <c r="AE31" s="1" t="str">
        <f ca="1">IF(DAY(AbrDom1)=1,IF(AND(YEAR(AbrDom1+30)=AnoDoCalendário,MONTH(AbrDom1+30)=4),AbrDom1+30,""),IF(AND(YEAR(AbrDom1+37)=AnoDoCalendário,MONTH(AbrDom1+37)=4),AbrDom1+37,""))</f>
        <v/>
      </c>
      <c r="AF31" s="1" t="str">
        <f ca="1">IF(DAY(AbrDom1)=1,IF(AND(YEAR(AbrDom1+31)=AnoDoCalendário,MONTH(AbrDom1+31)=4),AbrDom1+31,""),IF(AND(YEAR(AbrDom1+38)=AnoDoCalendário,MONTH(AbrDom1+38)=4),AbrDom1+38,""))</f>
        <v/>
      </c>
      <c r="AG31" s="1" t="str">
        <f ca="1">IF(DAY(AbrDom1)=1,IF(AND(YEAR(AbrDom1+32)=AnoDoCalendário,MONTH(AbrDom1+32)=4),AbrDom1+32,""),IF(AND(YEAR(AbrDom1+39)=AnoDoCalendário,MONTH(AbrDom1+39)=4),AbrDom1+39,""))</f>
        <v/>
      </c>
      <c r="AH31" s="1" t="str">
        <f ca="1">IF(DAY(AbrDom1)=1,IF(AND(YEAR(AbrDom1+33)=AnoDoCalendário,MONTH(AbrDom1+33)=4),AbrDom1+33,""),IF(AND(YEAR(AbrDom1+40)=AnoDoCalendário,MONTH(AbrDom1+40)=4),AbrDom1+40,""))</f>
        <v/>
      </c>
      <c r="AI31" s="1" t="str">
        <f ca="1">IF(DAY(AbrDom1)=1,IF(AND(YEAR(AbrDom1+34)=AnoDoCalendário,MONTH(AbrDom1+34)=4),AbrDom1+34,""),IF(AND(YEAR(AbrDom1+41)=AnoDoCalendário,MONTH(AbrDom1+41)=4),AbrDom1+41,""))</f>
        <v/>
      </c>
      <c r="AJ31" s="1" t="str">
        <f ca="1">IF(DAY(AbrDom1)=1,IF(AND(YEAR(AbrDom1+35)=AnoDoCalendário,MONTH(AbrDom1+35)=4),AbrDom1+35,""),IF(AND(YEAR(AbrDom1+42)=AnoDoCalendário,MONTH(AbrDom1+42)=4),AbrDom1+42,""))</f>
        <v/>
      </c>
    </row>
    <row r="32" spans="3:37" x14ac:dyDescent="0.2">
      <c r="C32" s="25"/>
      <c r="D32" s="25"/>
      <c r="E32" s="25"/>
      <c r="F32" s="25"/>
      <c r="G32" s="25"/>
      <c r="H32" s="25"/>
      <c r="I32" s="25"/>
      <c r="J32" s="26"/>
      <c r="K32" s="25"/>
      <c r="L32" s="25"/>
      <c r="M32" s="25"/>
      <c r="N32" s="25"/>
      <c r="O32" s="25"/>
      <c r="P32" s="25"/>
      <c r="Q32" s="25"/>
      <c r="R32" s="25"/>
      <c r="S32" s="26"/>
      <c r="T32" s="30"/>
      <c r="AB32" s="31"/>
      <c r="AC32" s="30"/>
    </row>
    <row r="33" spans="3:36" ht="15.75" x14ac:dyDescent="0.25">
      <c r="C33" s="33">
        <f ca="1">DATE(AnoDoCalendário,5,1)</f>
        <v>43586</v>
      </c>
      <c r="D33" s="33"/>
      <c r="E33" s="33"/>
      <c r="F33" s="33"/>
      <c r="G33" s="33"/>
      <c r="H33" s="33"/>
      <c r="I33" s="33"/>
      <c r="J33" s="22"/>
      <c r="K33" s="25"/>
      <c r="L33" s="33">
        <f ca="1">DATE(AnoDoCalendário,6,1)</f>
        <v>43617</v>
      </c>
      <c r="M33" s="33"/>
      <c r="N33" s="33"/>
      <c r="O33" s="33"/>
      <c r="P33" s="33"/>
      <c r="Q33" s="33"/>
      <c r="R33" s="33"/>
      <c r="S33" s="22"/>
      <c r="T33" s="30"/>
      <c r="U33" s="33">
        <f ca="1">DATE(AnoDoCalendário,7,1)</f>
        <v>43647</v>
      </c>
      <c r="V33" s="33"/>
      <c r="W33" s="33"/>
      <c r="X33" s="33"/>
      <c r="Y33" s="33"/>
      <c r="Z33" s="33"/>
      <c r="AA33" s="33"/>
      <c r="AB33" s="22"/>
      <c r="AC33" s="25"/>
      <c r="AD33" s="33">
        <f ca="1">DATE(AnoDoCalendário,8,1)</f>
        <v>43678</v>
      </c>
      <c r="AE33" s="33"/>
      <c r="AF33" s="33"/>
      <c r="AG33" s="33"/>
      <c r="AH33" s="33"/>
      <c r="AI33" s="33"/>
      <c r="AJ33" s="33"/>
    </row>
    <row r="34" spans="3:36" ht="15" x14ac:dyDescent="0.25">
      <c r="C34" s="8" t="s">
        <v>0</v>
      </c>
      <c r="D34" s="8" t="s">
        <v>1</v>
      </c>
      <c r="E34" s="8" t="s">
        <v>4</v>
      </c>
      <c r="F34" s="8" t="s">
        <v>5</v>
      </c>
      <c r="G34" s="8" t="s">
        <v>5</v>
      </c>
      <c r="H34" s="8" t="s">
        <v>1</v>
      </c>
      <c r="I34" s="8" t="s">
        <v>1</v>
      </c>
      <c r="J34" s="24"/>
      <c r="K34" s="27"/>
      <c r="L34" s="8" t="s">
        <v>0</v>
      </c>
      <c r="M34" s="8" t="s">
        <v>1</v>
      </c>
      <c r="N34" s="8" t="s">
        <v>4</v>
      </c>
      <c r="O34" s="8" t="s">
        <v>5</v>
      </c>
      <c r="P34" s="8" t="s">
        <v>5</v>
      </c>
      <c r="Q34" s="8" t="s">
        <v>1</v>
      </c>
      <c r="R34" s="8" t="s">
        <v>1</v>
      </c>
      <c r="S34" s="24"/>
      <c r="T34" s="30"/>
      <c r="U34" s="8" t="s">
        <v>0</v>
      </c>
      <c r="V34" s="8" t="s">
        <v>1</v>
      </c>
      <c r="W34" s="8" t="s">
        <v>4</v>
      </c>
      <c r="X34" s="8" t="s">
        <v>5</v>
      </c>
      <c r="Y34" s="8" t="s">
        <v>5</v>
      </c>
      <c r="Z34" s="8" t="s">
        <v>1</v>
      </c>
      <c r="AA34" s="8" t="s">
        <v>1</v>
      </c>
      <c r="AB34" s="24"/>
      <c r="AC34" s="25"/>
      <c r="AD34" s="8" t="s">
        <v>0</v>
      </c>
      <c r="AE34" s="8" t="s">
        <v>1</v>
      </c>
      <c r="AF34" s="8" t="s">
        <v>4</v>
      </c>
      <c r="AG34" s="8" t="s">
        <v>5</v>
      </c>
      <c r="AH34" s="8" t="s">
        <v>5</v>
      </c>
      <c r="AI34" s="8" t="s">
        <v>1</v>
      </c>
      <c r="AJ34" s="8" t="s">
        <v>1</v>
      </c>
    </row>
    <row r="35" spans="3:36" ht="15.75" x14ac:dyDescent="0.25">
      <c r="C35" s="1" t="str">
        <f ca="1">IF(DAY(MaiDom1)=1,"",IF(AND(YEAR(MaiDom1+1)=AnoDoCalendário,MONTH(MaiDom1+1)=5),MaiDom1+1,""))</f>
        <v/>
      </c>
      <c r="D35" s="1" t="str">
        <f ca="1">IF(DAY(MaiDom1)=1,"",IF(AND(YEAR(MaiDom1+2)=AnoDoCalendário,MONTH(MaiDom1+2)=5),MaiDom1+2,""))</f>
        <v/>
      </c>
      <c r="E35" s="1" t="str">
        <f ca="1">IF(DAY(MaiDom1)=1,"",IF(AND(YEAR(MaiDom1+3)=AnoDoCalendário,MONTH(MaiDom1+3)=5),MaiDom1+3,""))</f>
        <v/>
      </c>
      <c r="F35" s="1">
        <f ca="1">IF(DAY(MaiDom1)=1,"",IF(AND(YEAR(MaiDom1+4)=AnoDoCalendário,MONTH(MaiDom1+4)=5),MaiDom1+4,""))</f>
        <v>43586</v>
      </c>
      <c r="G35" s="1">
        <f ca="1">IF(DAY(MaiDom1)=1,"",IF(AND(YEAR(MaiDom1+5)=AnoDoCalendário,MONTH(MaiDom1+5)=5),MaiDom1+5,""))</f>
        <v>43587</v>
      </c>
      <c r="H35" s="1">
        <f ca="1">IF(DAY(MaiDom1)=1,"",IF(AND(YEAR(MaiDom1+6)=AnoDoCalendário,MONTH(MaiDom1+6)=5),MaiDom1+6,""))</f>
        <v>43588</v>
      </c>
      <c r="I35" s="1">
        <f ca="1">IF(DAY(MaiDom1)=1,IF(AND(YEAR(MaiDom1)=AnoDoCalendário,MONTH(MaiDom1)=5),MaiDom1,""),IF(AND(YEAR(MaiDom1+7)=AnoDoCalendário,MONTH(MaiDom1+7)=5),MaiDom1+7,""))</f>
        <v>43589</v>
      </c>
      <c r="J35" s="26"/>
      <c r="K35" s="23"/>
      <c r="L35" s="1" t="str">
        <f ca="1">IF(DAY(JunDom1)=1,"",IF(AND(YEAR(JunDom1+1)=AnoDoCalendário,MONTH(JunDom1+1)=6),JunDom1+1,""))</f>
        <v/>
      </c>
      <c r="M35" s="1" t="str">
        <f ca="1">IF(DAY(JunDom1)=1,"",IF(AND(YEAR(JunDom1+2)=AnoDoCalendário,MONTH(JunDom1+2)=6),JunDom1+2,""))</f>
        <v/>
      </c>
      <c r="N35" s="1" t="str">
        <f ca="1">IF(DAY(JunDom1)=1,"",IF(AND(YEAR(JunDom1+3)=AnoDoCalendário,MONTH(JunDom1+3)=6),JunDom1+3,""))</f>
        <v/>
      </c>
      <c r="O35" s="1" t="str">
        <f ca="1">IF(DAY(JunDom1)=1,"",IF(AND(YEAR(JunDom1+4)=AnoDoCalendário,MONTH(JunDom1+4)=6),JunDom1+4,""))</f>
        <v/>
      </c>
      <c r="P35" s="1" t="str">
        <f ca="1">IF(DAY(JunDom1)=1,"",IF(AND(YEAR(JunDom1+5)=AnoDoCalendário,MONTH(JunDom1+5)=6),JunDom1+5,""))</f>
        <v/>
      </c>
      <c r="Q35" s="1" t="str">
        <f ca="1">IF(DAY(JunDom1)=1,"",IF(AND(YEAR(JunDom1+6)=AnoDoCalendário,MONTH(JunDom1+6)=6),JunDom1+6,""))</f>
        <v/>
      </c>
      <c r="R35" s="1">
        <f ca="1">IF(DAY(JunDom1)=1,IF(AND(YEAR(JunDom1)=AnoDoCalendário,MONTH(JunDom1)=6),JunDom1,""),IF(AND(YEAR(JunDom1+7)=AnoDoCalendário,MONTH(JunDom1+7)=6),JunDom1+7,""))</f>
        <v>43617</v>
      </c>
      <c r="S35" s="26"/>
      <c r="T35" s="30"/>
      <c r="U35" s="1" t="str">
        <f ca="1">IF(DAY(JulDom1)=1,"",IF(AND(YEAR(JulDom1+1)=AnoDoCalendário,MONTH(JulDom1+1)=7),JulDom1+1,""))</f>
        <v/>
      </c>
      <c r="V35" s="1">
        <f ca="1">IF(DAY(JulDom1)=1,"",IF(AND(YEAR(JulDom1+2)=AnoDoCalendário,MONTH(JulDom1+2)=7),JulDom1+2,""))</f>
        <v>43647</v>
      </c>
      <c r="W35" s="1">
        <f ca="1">IF(DAY(JulDom1)=1,"",IF(AND(YEAR(JulDom1+3)=AnoDoCalendário,MONTH(JulDom1+3)=7),JulDom1+3,""))</f>
        <v>43648</v>
      </c>
      <c r="X35" s="1">
        <f ca="1">IF(DAY(JulDom1)=1,"",IF(AND(YEAR(JulDom1+4)=AnoDoCalendário,MONTH(JulDom1+4)=7),JulDom1+4,""))</f>
        <v>43649</v>
      </c>
      <c r="Y35" s="1">
        <f ca="1">IF(DAY(JulDom1)=1,"",IF(AND(YEAR(JulDom1+5)=AnoDoCalendário,MONTH(JulDom1+5)=7),JulDom1+5,""))</f>
        <v>43650</v>
      </c>
      <c r="Z35" s="1">
        <f ca="1">IF(DAY(JulDom1)=1,"",IF(AND(YEAR(JulDom1+6)=AnoDoCalendário,MONTH(JulDom1+6)=7),JulDom1+6,""))</f>
        <v>43651</v>
      </c>
      <c r="AA35" s="1">
        <f ca="1">IF(DAY(JulDom1)=1,IF(AND(YEAR(JulDom1)=AnoDoCalendário,MONTH(JulDom1)=7),JulDom1,""),IF(AND(YEAR(JulDom1+7)=AnoDoCalendário,MONTH(JulDom1+7)=7),JulDom1+7,""))</f>
        <v>43652</v>
      </c>
      <c r="AB35" s="26"/>
      <c r="AC35" s="27"/>
      <c r="AD35" s="1" t="str">
        <f ca="1">IF(DAY(AgoDom1)=1,"",IF(AND(YEAR(AgoDom1+1)=AnoDoCalendário,MONTH(AgoDom1+1)=8),AgoDom1+1,""))</f>
        <v/>
      </c>
      <c r="AE35" s="1" t="str">
        <f ca="1">IF(DAY(AgoDom1)=1,"",IF(AND(YEAR(AgoDom1+2)=AnoDoCalendário,MONTH(AgoDom1+2)=8),AgoDom1+2,""))</f>
        <v/>
      </c>
      <c r="AF35" s="1" t="str">
        <f ca="1">IF(DAY(AgoDom1)=1,"",IF(AND(YEAR(AgoDom1+3)=AnoDoCalendário,MONTH(AgoDom1+3)=8),AgoDom1+3,""))</f>
        <v/>
      </c>
      <c r="AG35" s="1" t="str">
        <f ca="1">IF(DAY(AgoDom1)=1,"",IF(AND(YEAR(AgoDom1+4)=AnoDoCalendário,MONTH(AgoDom1+4)=8),AgoDom1+4,""))</f>
        <v/>
      </c>
      <c r="AH35" s="1">
        <f ca="1">IF(DAY(AgoDom1)=1,"",IF(AND(YEAR(AgoDom1+5)=AnoDoCalendário,MONTH(AgoDom1+5)=8),AgoDom1+5,""))</f>
        <v>43678</v>
      </c>
      <c r="AI35" s="1">
        <f ca="1">IF(DAY(AgoDom1)=1,"",IF(AND(YEAR(AgoDom1+6)=AnoDoCalendário,MONTH(AgoDom1+6)=8),AgoDom1+6,""))</f>
        <v>43679</v>
      </c>
      <c r="AJ35" s="1">
        <f ca="1">IF(DAY(AgoDom1)=1,IF(AND(YEAR(AgoDom1)=AnoDoCalendário,MONTH(AgoDom1)=8),AgoDom1,""),IF(AND(YEAR(AgoDom1+7)=AnoDoCalendário,MONTH(AgoDom1+7)=8),AgoDom1+7,""))</f>
        <v>43680</v>
      </c>
    </row>
    <row r="36" spans="3:36" x14ac:dyDescent="0.2">
      <c r="C36" s="1">
        <f ca="1">IF(DAY(MaiDom1)=1,IF(AND(YEAR(MaiDom1+1)=AnoDoCalendário,MONTH(MaiDom1+1)=5),MaiDom1+1,""),IF(AND(YEAR(MaiDom1+8)=AnoDoCalendário,MONTH(MaiDom1+8)=5),MaiDom1+8,""))</f>
        <v>43590</v>
      </c>
      <c r="D36" s="1">
        <f ca="1">IF(DAY(MaiDom1)=1,IF(AND(YEAR(MaiDom1+2)=AnoDoCalendário,MONTH(MaiDom1+2)=5),MaiDom1+2,""),IF(AND(YEAR(MaiDom1+9)=AnoDoCalendário,MONTH(MaiDom1+9)=5),MaiDom1+9,""))</f>
        <v>43591</v>
      </c>
      <c r="E36" s="1">
        <f ca="1">IF(DAY(MaiDom1)=1,IF(AND(YEAR(MaiDom1+3)=AnoDoCalendário,MONTH(MaiDom1+3)=5),MaiDom1+3,""),IF(AND(YEAR(MaiDom1+10)=AnoDoCalendário,MONTH(MaiDom1+10)=5),MaiDom1+10,""))</f>
        <v>43592</v>
      </c>
      <c r="F36" s="1">
        <f ca="1">IF(DAY(MaiDom1)=1,IF(AND(YEAR(MaiDom1+4)=AnoDoCalendário,MONTH(MaiDom1+4)=5),MaiDom1+4,""),IF(AND(YEAR(MaiDom1+11)=AnoDoCalendário,MONTH(MaiDom1+11)=5),MaiDom1+11,""))</f>
        <v>43593</v>
      </c>
      <c r="G36" s="1">
        <f ca="1">IF(DAY(MaiDom1)=1,IF(AND(YEAR(MaiDom1+5)=AnoDoCalendário,MONTH(MaiDom1+5)=5),MaiDom1+5,""),IF(AND(YEAR(MaiDom1+12)=AnoDoCalendário,MONTH(MaiDom1+12)=5),MaiDom1+12,""))</f>
        <v>43594</v>
      </c>
      <c r="H36" s="1">
        <f ca="1">IF(DAY(MaiDom1)=1,IF(AND(YEAR(MaiDom1+6)=AnoDoCalendário,MONTH(MaiDom1+6)=5),MaiDom1+6,""),IF(AND(YEAR(MaiDom1+13)=AnoDoCalendário,MONTH(MaiDom1+13)=5),MaiDom1+13,""))</f>
        <v>43595</v>
      </c>
      <c r="I36" s="1">
        <f ca="1">IF(DAY(MaiDom1)=1,IF(AND(YEAR(MaiDom1+7)=AnoDoCalendário,MONTH(MaiDom1+7)=5),MaiDom1+7,""),IF(AND(YEAR(MaiDom1+14)=AnoDoCalendário,MONTH(MaiDom1+14)=5),MaiDom1+14,""))</f>
        <v>43596</v>
      </c>
      <c r="J36" s="26"/>
      <c r="K36" s="25"/>
      <c r="L36" s="1">
        <f ca="1">IF(DAY(JunDom1)=1,IF(AND(YEAR(JunDom1+1)=AnoDoCalendário,MONTH(JunDom1+1)=6),JunDom1+1,""),IF(AND(YEAR(JunDom1+8)=AnoDoCalendário,MONTH(JunDom1+8)=6),JunDom1+8,""))</f>
        <v>43618</v>
      </c>
      <c r="M36" s="1">
        <f ca="1">IF(DAY(JunDom1)=1,IF(AND(YEAR(JunDom1+2)=AnoDoCalendário,MONTH(JunDom1+2)=6),JunDom1+2,""),IF(AND(YEAR(JunDom1+9)=AnoDoCalendário,MONTH(JunDom1+9)=6),JunDom1+9,""))</f>
        <v>43619</v>
      </c>
      <c r="N36" s="1">
        <f ca="1">IF(DAY(JunDom1)=1,IF(AND(YEAR(JunDom1+3)=AnoDoCalendário,MONTH(JunDom1+3)=6),JunDom1+3,""),IF(AND(YEAR(JunDom1+10)=AnoDoCalendário,MONTH(JunDom1+10)=6),JunDom1+10,""))</f>
        <v>43620</v>
      </c>
      <c r="O36" s="1">
        <f ca="1">IF(DAY(JunDom1)=1,IF(AND(YEAR(JunDom1+4)=AnoDoCalendário,MONTH(JunDom1+4)=6),JunDom1+4,""),IF(AND(YEAR(JunDom1+11)=AnoDoCalendário,MONTH(JunDom1+11)=6),JunDom1+11,""))</f>
        <v>43621</v>
      </c>
      <c r="P36" s="1">
        <f ca="1">IF(DAY(JunDom1)=1,IF(AND(YEAR(JunDom1+5)=AnoDoCalendário,MONTH(JunDom1+5)=6),JunDom1+5,""),IF(AND(YEAR(JunDom1+12)=AnoDoCalendário,MONTH(JunDom1+12)=6),JunDom1+12,""))</f>
        <v>43622</v>
      </c>
      <c r="Q36" s="1">
        <f ca="1">IF(DAY(JunDom1)=1,IF(AND(YEAR(JunDom1+6)=AnoDoCalendário,MONTH(JunDom1+6)=6),JunDom1+6,""),IF(AND(YEAR(JunDom1+13)=AnoDoCalendário,MONTH(JunDom1+13)=6),JunDom1+13,""))</f>
        <v>43623</v>
      </c>
      <c r="R36" s="1">
        <f ca="1">IF(DAY(JunDom1)=1,IF(AND(YEAR(JunDom1+7)=AnoDoCalendário,MONTH(JunDom1+7)=6),JunDom1+7,""),IF(AND(YEAR(JunDom1+14)=AnoDoCalendário,MONTH(JunDom1+14)=6),JunDom1+14,""))</f>
        <v>43624</v>
      </c>
      <c r="S36" s="26"/>
      <c r="T36" s="30"/>
      <c r="U36" s="1">
        <f ca="1">IF(DAY(JulDom1)=1,IF(AND(YEAR(JulDom1+1)=AnoDoCalendário,MONTH(JulDom1+1)=7),JulDom1+1,""),IF(AND(YEAR(JulDom1+8)=AnoDoCalendário,MONTH(JulDom1+8)=7),JulDom1+8,""))</f>
        <v>43653</v>
      </c>
      <c r="V36" s="1">
        <f ca="1">IF(DAY(JulDom1)=1,IF(AND(YEAR(JulDom1+2)=AnoDoCalendário,MONTH(JulDom1+2)=7),JulDom1+2,""),IF(AND(YEAR(JulDom1+9)=AnoDoCalendário,MONTH(JulDom1+9)=7),JulDom1+9,""))</f>
        <v>43654</v>
      </c>
      <c r="W36" s="1">
        <f ca="1">IF(DAY(JulDom1)=1,IF(AND(YEAR(JulDom1+3)=AnoDoCalendário,MONTH(JulDom1+3)=7),JulDom1+3,""),IF(AND(YEAR(JulDom1+10)=AnoDoCalendário,MONTH(JulDom1+10)=7),JulDom1+10,""))</f>
        <v>43655</v>
      </c>
      <c r="X36" s="1">
        <f ca="1">IF(DAY(JulDom1)=1,IF(AND(YEAR(JulDom1+4)=AnoDoCalendário,MONTH(JulDom1+4)=7),JulDom1+4,""),IF(AND(YEAR(JulDom1+11)=AnoDoCalendário,MONTH(JulDom1+11)=7),JulDom1+11,""))</f>
        <v>43656</v>
      </c>
      <c r="Y36" s="1">
        <f ca="1">IF(DAY(JulDom1)=1,IF(AND(YEAR(JulDom1+5)=AnoDoCalendário,MONTH(JulDom1+5)=7),JulDom1+5,""),IF(AND(YEAR(JulDom1+12)=AnoDoCalendário,MONTH(JulDom1+12)=7),JulDom1+12,""))</f>
        <v>43657</v>
      </c>
      <c r="Z36" s="1">
        <f ca="1">IF(DAY(JulDom1)=1,IF(AND(YEAR(JulDom1+6)=AnoDoCalendário,MONTH(JulDom1+6)=7),JulDom1+6,""),IF(AND(YEAR(JulDom1+13)=AnoDoCalendário,MONTH(JulDom1+13)=7),JulDom1+13,""))</f>
        <v>43658</v>
      </c>
      <c r="AA36" s="1">
        <f ca="1">IF(DAY(JulDom1)=1,IF(AND(YEAR(JulDom1+7)=AnoDoCalendário,MONTH(JulDom1+7)=7),JulDom1+7,""),IF(AND(YEAR(JulDom1+14)=AnoDoCalendário,MONTH(JulDom1+14)=7),JulDom1+14,""))</f>
        <v>43659</v>
      </c>
      <c r="AB36" s="26"/>
      <c r="AC36" s="29"/>
      <c r="AD36" s="1">
        <f ca="1">IF(DAY(AgoDom1)=1,IF(AND(YEAR(AgoDom1+1)=AnoDoCalendário,MONTH(AgoDom1+1)=8),AgoDom1+1,""),IF(AND(YEAR(AgoDom1+8)=AnoDoCalendário,MONTH(AgoDom1+8)=8),AgoDom1+8,""))</f>
        <v>43681</v>
      </c>
      <c r="AE36" s="1">
        <f ca="1">IF(DAY(AgoDom1)=1,IF(AND(YEAR(AgoDom1+2)=AnoDoCalendário,MONTH(AgoDom1+2)=8),AgoDom1+2,""),IF(AND(YEAR(AgoDom1+9)=AnoDoCalendário,MONTH(AgoDom1+9)=8),AgoDom1+9,""))</f>
        <v>43682</v>
      </c>
      <c r="AF36" s="1">
        <f ca="1">IF(DAY(AgoDom1)=1,IF(AND(YEAR(AgoDom1+3)=AnoDoCalendário,MONTH(AgoDom1+3)=8),AgoDom1+3,""),IF(AND(YEAR(AgoDom1+10)=AnoDoCalendário,MONTH(AgoDom1+10)=8),AgoDom1+10,""))</f>
        <v>43683</v>
      </c>
      <c r="AG36" s="1">
        <f ca="1">IF(DAY(AgoDom1)=1,IF(AND(YEAR(AgoDom1+4)=AnoDoCalendário,MONTH(AgoDom1+4)=8),AgoDom1+4,""),IF(AND(YEAR(AgoDom1+11)=AnoDoCalendário,MONTH(AgoDom1+11)=8),AgoDom1+11,""))</f>
        <v>43684</v>
      </c>
      <c r="AH36" s="1">
        <f ca="1">IF(DAY(AgoDom1)=1,IF(AND(YEAR(AgoDom1+5)=AnoDoCalendário,MONTH(AgoDom1+5)=8),AgoDom1+5,""),IF(AND(YEAR(AgoDom1+12)=AnoDoCalendário,MONTH(AgoDom1+12)=8),AgoDom1+12,""))</f>
        <v>43685</v>
      </c>
      <c r="AI36" s="1">
        <f ca="1">IF(DAY(AgoDom1)=1,IF(AND(YEAR(AgoDom1+6)=AnoDoCalendário,MONTH(AgoDom1+6)=8),AgoDom1+6,""),IF(AND(YEAR(AgoDom1+13)=AnoDoCalendário,MONTH(AgoDom1+13)=8),AgoDom1+13,""))</f>
        <v>43686</v>
      </c>
      <c r="AJ36" s="1">
        <f ca="1">IF(DAY(AgoDom1)=1,IF(AND(YEAR(AgoDom1+7)=AnoDoCalendário,MONTH(AgoDom1+7)=8),AgoDom1+7,""),IF(AND(YEAR(AgoDom1+14)=AnoDoCalendário,MONTH(AgoDom1+14)=8),AgoDom1+14,""))</f>
        <v>43687</v>
      </c>
    </row>
    <row r="37" spans="3:36" x14ac:dyDescent="0.2">
      <c r="C37" s="1">
        <f ca="1">IF(DAY(MaiDom1)=1,IF(AND(YEAR(MaiDom1+8)=AnoDoCalendário,MONTH(MaiDom1+8)=5),MaiDom1+8,""),IF(AND(YEAR(MaiDom1+15)=AnoDoCalendário,MONTH(MaiDom1+15)=5),MaiDom1+15,""))</f>
        <v>43597</v>
      </c>
      <c r="D37" s="1">
        <f ca="1">IF(DAY(MaiDom1)=1,IF(AND(YEAR(MaiDom1+9)=AnoDoCalendário,MONTH(MaiDom1+9)=5),MaiDom1+9,""),IF(AND(YEAR(MaiDom1+16)=AnoDoCalendário,MONTH(MaiDom1+16)=5),MaiDom1+16,""))</f>
        <v>43598</v>
      </c>
      <c r="E37" s="1">
        <f ca="1">IF(DAY(MaiDom1)=1,IF(AND(YEAR(MaiDom1+10)=AnoDoCalendário,MONTH(MaiDom1+10)=5),MaiDom1+10,""),IF(AND(YEAR(MaiDom1+17)=AnoDoCalendário,MONTH(MaiDom1+17)=5),MaiDom1+17,""))</f>
        <v>43599</v>
      </c>
      <c r="F37" s="1">
        <f ca="1">IF(DAY(MaiDom1)=1,IF(AND(YEAR(MaiDom1+11)=AnoDoCalendário,MONTH(MaiDom1+11)=5),MaiDom1+11,""),IF(AND(YEAR(MaiDom1+18)=AnoDoCalendário,MONTH(MaiDom1+18)=5),MaiDom1+18,""))</f>
        <v>43600</v>
      </c>
      <c r="G37" s="1">
        <f ca="1">IF(DAY(MaiDom1)=1,IF(AND(YEAR(MaiDom1+12)=AnoDoCalendário,MONTH(MaiDom1+12)=5),MaiDom1+12,""),IF(AND(YEAR(MaiDom1+19)=AnoDoCalendário,MONTH(MaiDom1+19)=5),MaiDom1+19,""))</f>
        <v>43601</v>
      </c>
      <c r="H37" s="1">
        <f ca="1">IF(DAY(MaiDom1)=1,IF(AND(YEAR(MaiDom1+13)=AnoDoCalendário,MONTH(MaiDom1+13)=5),MaiDom1+13,""),IF(AND(YEAR(MaiDom1+20)=AnoDoCalendário,MONTH(MaiDom1+20)=5),MaiDom1+20,""))</f>
        <v>43602</v>
      </c>
      <c r="I37" s="1">
        <f ca="1">IF(DAY(MaiDom1)=1,IF(AND(YEAR(MaiDom1+14)=AnoDoCalendário,MONTH(MaiDom1+14)=5),MaiDom1+14,""),IF(AND(YEAR(MaiDom1+21)=AnoDoCalendário,MONTH(MaiDom1+21)=5),MaiDom1+21,""))</f>
        <v>43603</v>
      </c>
      <c r="J37" s="26"/>
      <c r="K37" s="25"/>
      <c r="L37" s="1">
        <f ca="1">IF(DAY(JunDom1)=1,IF(AND(YEAR(JunDom1+8)=AnoDoCalendário,MONTH(JunDom1+8)=6),JunDom1+8,""),IF(AND(YEAR(JunDom1+15)=AnoDoCalendário,MONTH(JunDom1+15)=6),JunDom1+15,""))</f>
        <v>43625</v>
      </c>
      <c r="M37" s="1">
        <f ca="1">IF(DAY(JunDom1)=1,IF(AND(YEAR(JunDom1+9)=AnoDoCalendário,MONTH(JunDom1+9)=6),JunDom1+9,""),IF(AND(YEAR(JunDom1+16)=AnoDoCalendário,MONTH(JunDom1+16)=6),JunDom1+16,""))</f>
        <v>43626</v>
      </c>
      <c r="N37" s="1">
        <f ca="1">IF(DAY(JunDom1)=1,IF(AND(YEAR(JunDom1+10)=AnoDoCalendário,MONTH(JunDom1+10)=6),JunDom1+10,""),IF(AND(YEAR(JunDom1+17)=AnoDoCalendário,MONTH(JunDom1+17)=6),JunDom1+17,""))</f>
        <v>43627</v>
      </c>
      <c r="O37" s="1">
        <f ca="1">IF(DAY(JunDom1)=1,IF(AND(YEAR(JunDom1+11)=AnoDoCalendário,MONTH(JunDom1+11)=6),JunDom1+11,""),IF(AND(YEAR(JunDom1+18)=AnoDoCalendário,MONTH(JunDom1+18)=6),JunDom1+18,""))</f>
        <v>43628</v>
      </c>
      <c r="P37" s="1">
        <f ca="1">IF(DAY(JunDom1)=1,IF(AND(YEAR(JunDom1+12)=AnoDoCalendário,MONTH(JunDom1+12)=6),JunDom1+12,""),IF(AND(YEAR(JunDom1+19)=AnoDoCalendário,MONTH(JunDom1+19)=6),JunDom1+19,""))</f>
        <v>43629</v>
      </c>
      <c r="Q37" s="1">
        <f ca="1">IF(DAY(JunDom1)=1,IF(AND(YEAR(JunDom1+13)=AnoDoCalendário,MONTH(JunDom1+13)=6),JunDom1+13,""),IF(AND(YEAR(JunDom1+20)=AnoDoCalendário,MONTH(JunDom1+20)=6),JunDom1+20,""))</f>
        <v>43630</v>
      </c>
      <c r="R37" s="1">
        <f ca="1">IF(DAY(JunDom1)=1,IF(AND(YEAR(JunDom1+14)=AnoDoCalendário,MONTH(JunDom1+14)=6),JunDom1+14,""),IF(AND(YEAR(JunDom1+21)=AnoDoCalendário,MONTH(JunDom1+21)=6),JunDom1+21,""))</f>
        <v>43631</v>
      </c>
      <c r="S37" s="26"/>
      <c r="T37" s="30"/>
      <c r="U37" s="1">
        <f ca="1">IF(DAY(JulDom1)=1,IF(AND(YEAR(JulDom1+8)=AnoDoCalendário,MONTH(JulDom1+8)=7),JulDom1+8,""),IF(AND(YEAR(JulDom1+15)=AnoDoCalendário,MONTH(JulDom1+15)=7),JulDom1+15,""))</f>
        <v>43660</v>
      </c>
      <c r="V37" s="1">
        <f ca="1">IF(DAY(JulDom1)=1,IF(AND(YEAR(JulDom1+9)=AnoDoCalendário,MONTH(JulDom1+9)=7),JulDom1+9,""),IF(AND(YEAR(JulDom1+16)=AnoDoCalendário,MONTH(JulDom1+16)=7),JulDom1+16,""))</f>
        <v>43661</v>
      </c>
      <c r="W37" s="1">
        <f ca="1">IF(DAY(JulDom1)=1,IF(AND(YEAR(JulDom1+10)=AnoDoCalendário,MONTH(JulDom1+10)=7),JulDom1+10,""),IF(AND(YEAR(JulDom1+17)=AnoDoCalendário,MONTH(JulDom1+17)=7),JulDom1+17,""))</f>
        <v>43662</v>
      </c>
      <c r="X37" s="1">
        <f ca="1">IF(DAY(JulDom1)=1,IF(AND(YEAR(JulDom1+11)=AnoDoCalendário,MONTH(JulDom1+11)=7),JulDom1+11,""),IF(AND(YEAR(JulDom1+18)=AnoDoCalendário,MONTH(JulDom1+18)=7),JulDom1+18,""))</f>
        <v>43663</v>
      </c>
      <c r="Y37" s="1">
        <f ca="1">IF(DAY(JulDom1)=1,IF(AND(YEAR(JulDom1+12)=AnoDoCalendário,MONTH(JulDom1+12)=7),JulDom1+12,""),IF(AND(YEAR(JulDom1+19)=AnoDoCalendário,MONTH(JulDom1+19)=7),JulDom1+19,""))</f>
        <v>43664</v>
      </c>
      <c r="Z37" s="1">
        <f ca="1">IF(DAY(JulDom1)=1,IF(AND(YEAR(JulDom1+13)=AnoDoCalendário,MONTH(JulDom1+13)=7),JulDom1+13,""),IF(AND(YEAR(JulDom1+20)=AnoDoCalendário,MONTH(JulDom1+20)=7),JulDom1+20,""))</f>
        <v>43665</v>
      </c>
      <c r="AA37" s="1">
        <f ca="1">IF(DAY(JulDom1)=1,IF(AND(YEAR(JulDom1+14)=AnoDoCalendário,MONTH(JulDom1+14)=7),JulDom1+14,""),IF(AND(YEAR(JulDom1+21)=AnoDoCalendário,MONTH(JulDom1+21)=7),JulDom1+21,""))</f>
        <v>43666</v>
      </c>
      <c r="AB37" s="26"/>
      <c r="AC37" s="29"/>
      <c r="AD37" s="1">
        <f ca="1">IF(DAY(AgoDom1)=1,IF(AND(YEAR(AgoDom1+8)=AnoDoCalendário,MONTH(AgoDom1+8)=8),AgoDom1+8,""),IF(AND(YEAR(AgoDom1+15)=AnoDoCalendário,MONTH(AgoDom1+15)=8),AgoDom1+15,""))</f>
        <v>43688</v>
      </c>
      <c r="AE37" s="1">
        <f ca="1">IF(DAY(AgoDom1)=1,IF(AND(YEAR(AgoDom1+9)=AnoDoCalendário,MONTH(AgoDom1+9)=8),AgoDom1+9,""),IF(AND(YEAR(AgoDom1+16)=AnoDoCalendário,MONTH(AgoDom1+16)=8),AgoDom1+16,""))</f>
        <v>43689</v>
      </c>
      <c r="AF37" s="1">
        <f ca="1">IF(DAY(AgoDom1)=1,IF(AND(YEAR(AgoDom1+10)=AnoDoCalendário,MONTH(AgoDom1+10)=8),AgoDom1+10,""),IF(AND(YEAR(AgoDom1+17)=AnoDoCalendário,MONTH(AgoDom1+17)=8),AgoDom1+17,""))</f>
        <v>43690</v>
      </c>
      <c r="AG37" s="1">
        <f ca="1">IF(DAY(AgoDom1)=1,IF(AND(YEAR(AgoDom1+11)=AnoDoCalendário,MONTH(AgoDom1+11)=8),AgoDom1+11,""),IF(AND(YEAR(AgoDom1+18)=AnoDoCalendário,MONTH(AgoDom1+18)=8),AgoDom1+18,""))</f>
        <v>43691</v>
      </c>
      <c r="AH37" s="1">
        <f ca="1">IF(DAY(AgoDom1)=1,IF(AND(YEAR(AgoDom1+12)=AnoDoCalendário,MONTH(AgoDom1+12)=8),AgoDom1+12,""),IF(AND(YEAR(AgoDom1+19)=AnoDoCalendário,MONTH(AgoDom1+19)=8),AgoDom1+19,""))</f>
        <v>43692</v>
      </c>
      <c r="AI37" s="1">
        <f ca="1">IF(DAY(AgoDom1)=1,IF(AND(YEAR(AgoDom1+13)=AnoDoCalendário,MONTH(AgoDom1+13)=8),AgoDom1+13,""),IF(AND(YEAR(AgoDom1+20)=AnoDoCalendário,MONTH(AgoDom1+20)=8),AgoDom1+20,""))</f>
        <v>43693</v>
      </c>
      <c r="AJ37" s="1">
        <f ca="1">IF(DAY(AgoDom1)=1,IF(AND(YEAR(AgoDom1+14)=AnoDoCalendário,MONTH(AgoDom1+14)=8),AgoDom1+14,""),IF(AND(YEAR(AgoDom1+21)=AnoDoCalendário,MONTH(AgoDom1+21)=8),AgoDom1+21,""))</f>
        <v>43694</v>
      </c>
    </row>
    <row r="38" spans="3:36" x14ac:dyDescent="0.2">
      <c r="C38" s="1">
        <f ca="1">IF(DAY(MaiDom1)=1,IF(AND(YEAR(MaiDom1+15)=AnoDoCalendário,MONTH(MaiDom1+15)=5),MaiDom1+15,""),IF(AND(YEAR(MaiDom1+22)=AnoDoCalendário,MONTH(MaiDom1+22)=5),MaiDom1+22,""))</f>
        <v>43604</v>
      </c>
      <c r="D38" s="1">
        <f ca="1">IF(DAY(MaiDom1)=1,IF(AND(YEAR(MaiDom1+16)=AnoDoCalendário,MONTH(MaiDom1+16)=5),MaiDom1+16,""),IF(AND(YEAR(MaiDom1+23)=AnoDoCalendário,MONTH(MaiDom1+23)=5),MaiDom1+23,""))</f>
        <v>43605</v>
      </c>
      <c r="E38" s="1">
        <f ca="1">IF(DAY(MaiDom1)=1,IF(AND(YEAR(MaiDom1+17)=AnoDoCalendário,MONTH(MaiDom1+17)=5),MaiDom1+17,""),IF(AND(YEAR(MaiDom1+24)=AnoDoCalendário,MONTH(MaiDom1+24)=5),MaiDom1+24,""))</f>
        <v>43606</v>
      </c>
      <c r="F38" s="1">
        <f ca="1">IF(DAY(MaiDom1)=1,IF(AND(YEAR(MaiDom1+18)=AnoDoCalendário,MONTH(MaiDom1+18)=5),MaiDom1+18,""),IF(AND(YEAR(MaiDom1+25)=AnoDoCalendário,MONTH(MaiDom1+25)=5),MaiDom1+25,""))</f>
        <v>43607</v>
      </c>
      <c r="G38" s="1">
        <f ca="1">IF(DAY(MaiDom1)=1,IF(AND(YEAR(MaiDom1+19)=AnoDoCalendário,MONTH(MaiDom1+19)=5),MaiDom1+19,""),IF(AND(YEAR(MaiDom1+26)=AnoDoCalendário,MONTH(MaiDom1+26)=5),MaiDom1+26,""))</f>
        <v>43608</v>
      </c>
      <c r="H38" s="1">
        <f ca="1">IF(DAY(MaiDom1)=1,IF(AND(YEAR(MaiDom1+20)=AnoDoCalendário,MONTH(MaiDom1+20)=5),MaiDom1+20,""),IF(AND(YEAR(MaiDom1+27)=AnoDoCalendário,MONTH(MaiDom1+27)=5),MaiDom1+27,""))</f>
        <v>43609</v>
      </c>
      <c r="I38" s="1">
        <f ca="1">IF(DAY(MaiDom1)=1,IF(AND(YEAR(MaiDom1+21)=AnoDoCalendário,MONTH(MaiDom1+21)=5),MaiDom1+21,""),IF(AND(YEAR(MaiDom1+28)=AnoDoCalendário,MONTH(MaiDom1+28)=5),MaiDom1+28,""))</f>
        <v>43610</v>
      </c>
      <c r="J38" s="26"/>
      <c r="K38" s="25"/>
      <c r="L38" s="1">
        <f ca="1">IF(DAY(JunDom1)=1,IF(AND(YEAR(JunDom1+15)=AnoDoCalendário,MONTH(JunDom1+15)=6),JunDom1+15,""),IF(AND(YEAR(JunDom1+22)=AnoDoCalendário,MONTH(JunDom1+22)=6),JunDom1+22,""))</f>
        <v>43632</v>
      </c>
      <c r="M38" s="1">
        <f ca="1">IF(DAY(JunDom1)=1,IF(AND(YEAR(JunDom1+16)=AnoDoCalendário,MONTH(JunDom1+16)=6),JunDom1+16,""),IF(AND(YEAR(JunDom1+23)=AnoDoCalendário,MONTH(JunDom1+23)=6),JunDom1+23,""))</f>
        <v>43633</v>
      </c>
      <c r="N38" s="1">
        <f ca="1">IF(DAY(JunDom1)=1,IF(AND(YEAR(JunDom1+17)=AnoDoCalendário,MONTH(JunDom1+17)=6),JunDom1+17,""),IF(AND(YEAR(JunDom1+24)=AnoDoCalendário,MONTH(JunDom1+24)=6),JunDom1+24,""))</f>
        <v>43634</v>
      </c>
      <c r="O38" s="1">
        <f ca="1">IF(DAY(JunDom1)=1,IF(AND(YEAR(JunDom1+18)=AnoDoCalendário,MONTH(JunDom1+18)=6),JunDom1+18,""),IF(AND(YEAR(JunDom1+25)=AnoDoCalendário,MONTH(JunDom1+25)=6),JunDom1+25,""))</f>
        <v>43635</v>
      </c>
      <c r="P38" s="1">
        <f ca="1">IF(DAY(JunDom1)=1,IF(AND(YEAR(JunDom1+19)=AnoDoCalendário,MONTH(JunDom1+19)=6),JunDom1+19,""),IF(AND(YEAR(JunDom1+26)=AnoDoCalendário,MONTH(JunDom1+26)=6),JunDom1+26,""))</f>
        <v>43636</v>
      </c>
      <c r="Q38" s="1">
        <f ca="1">IF(DAY(JunDom1)=1,IF(AND(YEAR(JunDom1+20)=AnoDoCalendário,MONTH(JunDom1+20)=6),JunDom1+20,""),IF(AND(YEAR(JunDom1+27)=AnoDoCalendário,MONTH(JunDom1+27)=6),JunDom1+27,""))</f>
        <v>43637</v>
      </c>
      <c r="R38" s="1">
        <f ca="1">IF(DAY(JunDom1)=1,IF(AND(YEAR(JunDom1+21)=AnoDoCalendário,MONTH(JunDom1+21)=6),JunDom1+21,""),IF(AND(YEAR(JunDom1+28)=AnoDoCalendário,MONTH(JunDom1+28)=6),JunDom1+28,""))</f>
        <v>43638</v>
      </c>
      <c r="S38" s="26"/>
      <c r="T38" s="30"/>
      <c r="U38" s="1">
        <f ca="1">IF(DAY(JulDom1)=1,IF(AND(YEAR(JulDom1+15)=AnoDoCalendário,MONTH(JulDom1+15)=7),JulDom1+15,""),IF(AND(YEAR(JulDom1+22)=AnoDoCalendário,MONTH(JulDom1+22)=7),JulDom1+22,""))</f>
        <v>43667</v>
      </c>
      <c r="V38" s="1">
        <f ca="1">IF(DAY(JulDom1)=1,IF(AND(YEAR(JulDom1+16)=AnoDoCalendário,MONTH(JulDom1+16)=7),JulDom1+16,""),IF(AND(YEAR(JulDom1+23)=AnoDoCalendário,MONTH(JulDom1+23)=7),JulDom1+23,""))</f>
        <v>43668</v>
      </c>
      <c r="W38" s="1">
        <f ca="1">IF(DAY(JulDom1)=1,IF(AND(YEAR(JulDom1+17)=AnoDoCalendário,MONTH(JulDom1+17)=7),JulDom1+17,""),IF(AND(YEAR(JulDom1+24)=AnoDoCalendário,MONTH(JulDom1+24)=7),JulDom1+24,""))</f>
        <v>43669</v>
      </c>
      <c r="X38" s="1">
        <f ca="1">IF(DAY(JulDom1)=1,IF(AND(YEAR(JulDom1+18)=AnoDoCalendário,MONTH(JulDom1+18)=7),JulDom1+18,""),IF(AND(YEAR(JulDom1+25)=AnoDoCalendário,MONTH(JulDom1+25)=7),JulDom1+25,""))</f>
        <v>43670</v>
      </c>
      <c r="Y38" s="1">
        <f ca="1">IF(DAY(JulDom1)=1,IF(AND(YEAR(JulDom1+19)=AnoDoCalendário,MONTH(JulDom1+19)=7),JulDom1+19,""),IF(AND(YEAR(JulDom1+26)=AnoDoCalendário,MONTH(JulDom1+26)=7),JulDom1+26,""))</f>
        <v>43671</v>
      </c>
      <c r="Z38" s="1">
        <f ca="1">IF(DAY(JulDom1)=1,IF(AND(YEAR(JulDom1+20)=AnoDoCalendário,MONTH(JulDom1+20)=7),JulDom1+20,""),IF(AND(YEAR(JulDom1+27)=AnoDoCalendário,MONTH(JulDom1+27)=7),JulDom1+27,""))</f>
        <v>43672</v>
      </c>
      <c r="AA38" s="1">
        <f ca="1">IF(DAY(JulDom1)=1,IF(AND(YEAR(JulDom1+21)=AnoDoCalendário,MONTH(JulDom1+21)=7),JulDom1+21,""),IF(AND(YEAR(JulDom1+28)=AnoDoCalendário,MONTH(JulDom1+28)=7),JulDom1+28,""))</f>
        <v>43673</v>
      </c>
      <c r="AB38" s="26"/>
      <c r="AC38" s="29"/>
      <c r="AD38" s="1">
        <f ca="1">IF(DAY(AgoDom1)=1,IF(AND(YEAR(AgoDom1+15)=AnoDoCalendário,MONTH(AgoDom1+15)=8),AgoDom1+15,""),IF(AND(YEAR(AgoDom1+22)=AnoDoCalendário,MONTH(AgoDom1+22)=8),AgoDom1+22,""))</f>
        <v>43695</v>
      </c>
      <c r="AE38" s="1">
        <f ca="1">IF(DAY(AgoDom1)=1,IF(AND(YEAR(AgoDom1+16)=AnoDoCalendário,MONTH(AgoDom1+16)=8),AgoDom1+16,""),IF(AND(YEAR(AgoDom1+23)=AnoDoCalendário,MONTH(AgoDom1+23)=8),AgoDom1+23,""))</f>
        <v>43696</v>
      </c>
      <c r="AF38" s="1">
        <f ca="1">IF(DAY(AgoDom1)=1,IF(AND(YEAR(AgoDom1+17)=AnoDoCalendário,MONTH(AgoDom1+17)=8),AgoDom1+17,""),IF(AND(YEAR(AgoDom1+24)=AnoDoCalendário,MONTH(AgoDom1+24)=8),AgoDom1+24,""))</f>
        <v>43697</v>
      </c>
      <c r="AG38" s="1">
        <f ca="1">IF(DAY(AgoDom1)=1,IF(AND(YEAR(AgoDom1+18)=AnoDoCalendário,MONTH(AgoDom1+18)=8),AgoDom1+18,""),IF(AND(YEAR(AgoDom1+25)=AnoDoCalendário,MONTH(AgoDom1+25)=8),AgoDom1+25,""))</f>
        <v>43698</v>
      </c>
      <c r="AH38" s="1">
        <f ca="1">IF(DAY(AgoDom1)=1,IF(AND(YEAR(AgoDom1+19)=AnoDoCalendário,MONTH(AgoDom1+19)=8),AgoDom1+19,""),IF(AND(YEAR(AgoDom1+26)=AnoDoCalendário,MONTH(AgoDom1+26)=8),AgoDom1+26,""))</f>
        <v>43699</v>
      </c>
      <c r="AI38" s="1">
        <f ca="1">IF(DAY(AgoDom1)=1,IF(AND(YEAR(AgoDom1+20)=AnoDoCalendário,MONTH(AgoDom1+20)=8),AgoDom1+20,""),IF(AND(YEAR(AgoDom1+27)=AnoDoCalendário,MONTH(AgoDom1+27)=8),AgoDom1+27,""))</f>
        <v>43700</v>
      </c>
      <c r="AJ38" s="1">
        <f ca="1">IF(DAY(AgoDom1)=1,IF(AND(YEAR(AgoDom1+21)=AnoDoCalendário,MONTH(AgoDom1+21)=8),AgoDom1+21,""),IF(AND(YEAR(AgoDom1+28)=AnoDoCalendário,MONTH(AgoDom1+28)=8),AgoDom1+28,""))</f>
        <v>43701</v>
      </c>
    </row>
    <row r="39" spans="3:36" x14ac:dyDescent="0.2">
      <c r="C39" s="1">
        <f ca="1">IF(DAY(MaiDom1)=1,IF(AND(YEAR(MaiDom1+22)=AnoDoCalendário,MONTH(MaiDom1+22)=5),MaiDom1+22,""),IF(AND(YEAR(MaiDom1+29)=AnoDoCalendário,MONTH(MaiDom1+29)=5),MaiDom1+29,""))</f>
        <v>43611</v>
      </c>
      <c r="D39" s="1">
        <f ca="1">IF(DAY(MaiDom1)=1,IF(AND(YEAR(MaiDom1+23)=AnoDoCalendário,MONTH(MaiDom1+23)=5),MaiDom1+23,""),IF(AND(YEAR(MaiDom1+30)=AnoDoCalendário,MONTH(MaiDom1+30)=5),MaiDom1+30,""))</f>
        <v>43612</v>
      </c>
      <c r="E39" s="1">
        <f ca="1">IF(DAY(MaiDom1)=1,IF(AND(YEAR(MaiDom1+24)=AnoDoCalendário,MONTH(MaiDom1+24)=5),MaiDom1+24,""),IF(AND(YEAR(MaiDom1+31)=AnoDoCalendário,MONTH(MaiDom1+31)=5),MaiDom1+31,""))</f>
        <v>43613</v>
      </c>
      <c r="F39" s="1">
        <f ca="1">IF(DAY(MaiDom1)=1,IF(AND(YEAR(MaiDom1+25)=AnoDoCalendário,MONTH(MaiDom1+25)=5),MaiDom1+25,""),IF(AND(YEAR(MaiDom1+32)=AnoDoCalendário,MONTH(MaiDom1+32)=5),MaiDom1+32,""))</f>
        <v>43614</v>
      </c>
      <c r="G39" s="1">
        <f ca="1">IF(DAY(MaiDom1)=1,IF(AND(YEAR(MaiDom1+26)=AnoDoCalendário,MONTH(MaiDom1+26)=5),MaiDom1+26,""),IF(AND(YEAR(MaiDom1+33)=AnoDoCalendário,MONTH(MaiDom1+33)=5),MaiDom1+33,""))</f>
        <v>43615</v>
      </c>
      <c r="H39" s="1">
        <f ca="1">IF(DAY(MaiDom1)=1,IF(AND(YEAR(MaiDom1+27)=AnoDoCalendário,MONTH(MaiDom1+27)=5),MaiDom1+27,""),IF(AND(YEAR(MaiDom1+34)=AnoDoCalendário,MONTH(MaiDom1+34)=5),MaiDom1+34,""))</f>
        <v>43616</v>
      </c>
      <c r="I39" s="1" t="str">
        <f ca="1">IF(DAY(MaiDom1)=1,IF(AND(YEAR(MaiDom1+28)=AnoDoCalendário,MONTH(MaiDom1+28)=5),MaiDom1+28,""),IF(AND(YEAR(MaiDom1+35)=AnoDoCalendário,MONTH(MaiDom1+35)=5),MaiDom1+35,""))</f>
        <v/>
      </c>
      <c r="J39" s="26"/>
      <c r="K39" s="25"/>
      <c r="L39" s="1">
        <f ca="1">IF(DAY(JunDom1)=1,IF(AND(YEAR(JunDom1+22)=AnoDoCalendário,MONTH(JunDom1+22)=6),JunDom1+22,""),IF(AND(YEAR(JunDom1+29)=AnoDoCalendário,MONTH(JunDom1+29)=6),JunDom1+29,""))</f>
        <v>43639</v>
      </c>
      <c r="M39" s="1">
        <f ca="1">IF(DAY(JunDom1)=1,IF(AND(YEAR(JunDom1+23)=AnoDoCalendário,MONTH(JunDom1+23)=6),JunDom1+23,""),IF(AND(YEAR(JunDom1+30)=AnoDoCalendário,MONTH(JunDom1+30)=6),JunDom1+30,""))</f>
        <v>43640</v>
      </c>
      <c r="N39" s="1">
        <f ca="1">IF(DAY(JunDom1)=1,IF(AND(YEAR(JunDom1+24)=AnoDoCalendário,MONTH(JunDom1+24)=6),JunDom1+24,""),IF(AND(YEAR(JunDom1+31)=AnoDoCalendário,MONTH(JunDom1+31)=6),JunDom1+31,""))</f>
        <v>43641</v>
      </c>
      <c r="O39" s="1">
        <f ca="1">IF(DAY(JunDom1)=1,IF(AND(YEAR(JunDom1+25)=AnoDoCalendário,MONTH(JunDom1+25)=6),JunDom1+25,""),IF(AND(YEAR(JunDom1+32)=AnoDoCalendário,MONTH(JunDom1+32)=6),JunDom1+32,""))</f>
        <v>43642</v>
      </c>
      <c r="P39" s="1">
        <f ca="1">IF(DAY(JunDom1)=1,IF(AND(YEAR(JunDom1+26)=AnoDoCalendário,MONTH(JunDom1+26)=6),JunDom1+26,""),IF(AND(YEAR(JunDom1+33)=AnoDoCalendário,MONTH(JunDom1+33)=6),JunDom1+33,""))</f>
        <v>43643</v>
      </c>
      <c r="Q39" s="1">
        <f ca="1">IF(DAY(JunDom1)=1,IF(AND(YEAR(JunDom1+27)=AnoDoCalendário,MONTH(JunDom1+27)=6),JunDom1+27,""),IF(AND(YEAR(JunDom1+34)=AnoDoCalendário,MONTH(JunDom1+34)=6),JunDom1+34,""))</f>
        <v>43644</v>
      </c>
      <c r="R39" s="1">
        <f ca="1">IF(DAY(JunDom1)=1,IF(AND(YEAR(JunDom1+28)=AnoDoCalendário,MONTH(JunDom1+28)=6),JunDom1+28,""),IF(AND(YEAR(JunDom1+35)=AnoDoCalendário,MONTH(JunDom1+35)=6),JunDom1+35,""))</f>
        <v>43645</v>
      </c>
      <c r="S39" s="26"/>
      <c r="T39" s="30"/>
      <c r="U39" s="1">
        <f ca="1">IF(DAY(JulDom1)=1,IF(AND(YEAR(JulDom1+22)=AnoDoCalendário,MONTH(JulDom1+22)=7),JulDom1+22,""),IF(AND(YEAR(JulDom1+29)=AnoDoCalendário,MONTH(JulDom1+29)=7),JulDom1+29,""))</f>
        <v>43674</v>
      </c>
      <c r="V39" s="1">
        <f ca="1">IF(DAY(JulDom1)=1,IF(AND(YEAR(JulDom1+23)=AnoDoCalendário,MONTH(JulDom1+23)=7),JulDom1+23,""),IF(AND(YEAR(JulDom1+30)=AnoDoCalendário,MONTH(JulDom1+30)=7),JulDom1+30,""))</f>
        <v>43675</v>
      </c>
      <c r="W39" s="1">
        <f ca="1">IF(DAY(JulDom1)=1,IF(AND(YEAR(JulDom1+24)=AnoDoCalendário,MONTH(JulDom1+24)=7),JulDom1+24,""),IF(AND(YEAR(JulDom1+31)=AnoDoCalendário,MONTH(JulDom1+31)=7),JulDom1+31,""))</f>
        <v>43676</v>
      </c>
      <c r="X39" s="1">
        <f ca="1">IF(DAY(JulDom1)=1,IF(AND(YEAR(JulDom1+25)=AnoDoCalendário,MONTH(JulDom1+25)=7),JulDom1+25,""),IF(AND(YEAR(JulDom1+32)=AnoDoCalendário,MONTH(JulDom1+32)=7),JulDom1+32,""))</f>
        <v>43677</v>
      </c>
      <c r="Y39" s="1" t="str">
        <f ca="1">IF(DAY(JulDom1)=1,IF(AND(YEAR(JulDom1+26)=AnoDoCalendário,MONTH(JulDom1+26)=7),JulDom1+26,""),IF(AND(YEAR(JulDom1+33)=AnoDoCalendário,MONTH(JulDom1+33)=7),JulDom1+33,""))</f>
        <v/>
      </c>
      <c r="Z39" s="1" t="str">
        <f ca="1">IF(DAY(JulDom1)=1,IF(AND(YEAR(JulDom1+27)=AnoDoCalendário,MONTH(JulDom1+27)=7),JulDom1+27,""),IF(AND(YEAR(JulDom1+34)=AnoDoCalendário,MONTH(JulDom1+34)=7),JulDom1+34,""))</f>
        <v/>
      </c>
      <c r="AA39" s="1" t="str">
        <f ca="1">IF(DAY(JulDom1)=1,IF(AND(YEAR(JulDom1+28)=AnoDoCalendário,MONTH(JulDom1+28)=7),JulDom1+28,""),IF(AND(YEAR(JulDom1+35)=AnoDoCalendário,MONTH(JulDom1+35)=7),JulDom1+35,""))</f>
        <v/>
      </c>
      <c r="AB39" s="26"/>
      <c r="AC39" s="29"/>
      <c r="AD39" s="1">
        <f ca="1">IF(DAY(AgoDom1)=1,IF(AND(YEAR(AgoDom1+22)=AnoDoCalendário,MONTH(AgoDom1+22)=8),AgoDom1+22,""),IF(AND(YEAR(AgoDom1+29)=AnoDoCalendário,MONTH(AgoDom1+29)=8),AgoDom1+29,""))</f>
        <v>43702</v>
      </c>
      <c r="AE39" s="1">
        <f ca="1">IF(DAY(AgoDom1)=1,IF(AND(YEAR(AgoDom1+23)=AnoDoCalendário,MONTH(AgoDom1+23)=8),AgoDom1+23,""),IF(AND(YEAR(AgoDom1+30)=AnoDoCalendário,MONTH(AgoDom1+30)=8),AgoDom1+30,""))</f>
        <v>43703</v>
      </c>
      <c r="AF39" s="1">
        <f ca="1">IF(DAY(AgoDom1)=1,IF(AND(YEAR(AgoDom1+24)=AnoDoCalendário,MONTH(AgoDom1+24)=8),AgoDom1+24,""),IF(AND(YEAR(AgoDom1+31)=AnoDoCalendário,MONTH(AgoDom1+31)=8),AgoDom1+31,""))</f>
        <v>43704</v>
      </c>
      <c r="AG39" s="1">
        <f ca="1">IF(DAY(AgoDom1)=1,IF(AND(YEAR(AgoDom1+25)=AnoDoCalendário,MONTH(AgoDom1+25)=8),AgoDom1+25,""),IF(AND(YEAR(AgoDom1+32)=AnoDoCalendário,MONTH(AgoDom1+32)=8),AgoDom1+32,""))</f>
        <v>43705</v>
      </c>
      <c r="AH39" s="1">
        <f ca="1">IF(DAY(AgoDom1)=1,IF(AND(YEAR(AgoDom1+26)=AnoDoCalendário,MONTH(AgoDom1+26)=8),AgoDom1+26,""),IF(AND(YEAR(AgoDom1+33)=AnoDoCalendário,MONTH(AgoDom1+33)=8),AgoDom1+33,""))</f>
        <v>43706</v>
      </c>
      <c r="AI39" s="1">
        <f ca="1">IF(DAY(AgoDom1)=1,IF(AND(YEAR(AgoDom1+27)=AnoDoCalendário,MONTH(AgoDom1+27)=8),AgoDom1+27,""),IF(AND(YEAR(AgoDom1+34)=AnoDoCalendário,MONTH(AgoDom1+34)=8),AgoDom1+34,""))</f>
        <v>43707</v>
      </c>
      <c r="AJ39" s="1">
        <f ca="1">IF(DAY(AgoDom1)=1,IF(AND(YEAR(AgoDom1+28)=AnoDoCalendário,MONTH(AgoDom1+28)=8),AgoDom1+28,""),IF(AND(YEAR(AgoDom1+35)=AnoDoCalendário,MONTH(AgoDom1+35)=8),AgoDom1+35,""))</f>
        <v>43708</v>
      </c>
    </row>
    <row r="40" spans="3:36" x14ac:dyDescent="0.2">
      <c r="C40" s="1" t="str">
        <f ca="1">IF(DAY(MaiDom1)=1,IF(AND(YEAR(MaiDom1+29)=AnoDoCalendário,MONTH(MaiDom1+29)=5),MaiDom1+29,""),IF(AND(YEAR(MaiDom1+36)=AnoDoCalendário,MONTH(MaiDom1+36)=5),MaiDom1+36,""))</f>
        <v/>
      </c>
      <c r="D40" s="1" t="str">
        <f ca="1">IF(DAY(MaiDom1)=1,IF(AND(YEAR(MaiDom1+30)=AnoDoCalendário,MONTH(MaiDom1+30)=5),MaiDom1+30,""),IF(AND(YEAR(MaiDom1+37)=AnoDoCalendário,MONTH(MaiDom1+37)=5),MaiDom1+37,""))</f>
        <v/>
      </c>
      <c r="E40" s="1" t="str">
        <f ca="1">IF(DAY(MaiDom1)=1,IF(AND(YEAR(MaiDom1+31)=AnoDoCalendário,MONTH(MaiDom1+31)=5),MaiDom1+31,""),IF(AND(YEAR(MaiDom1+38)=AnoDoCalendário,MONTH(MaiDom1+38)=5),MaiDom1+38,""))</f>
        <v/>
      </c>
      <c r="F40" s="1" t="str">
        <f ca="1">IF(DAY(MaiDom1)=1,IF(AND(YEAR(MaiDom1+32)=AnoDoCalendário,MONTH(MaiDom1+32)=5),MaiDom1+32,""),IF(AND(YEAR(MaiDom1+39)=AnoDoCalendário,MONTH(MaiDom1+39)=5),MaiDom1+39,""))</f>
        <v/>
      </c>
      <c r="G40" s="1" t="str">
        <f ca="1">IF(DAY(MaiDom1)=1,IF(AND(YEAR(MaiDom1+33)=AnoDoCalendário,MONTH(MaiDom1+33)=5),MaiDom1+33,""),IF(AND(YEAR(MaiDom1+40)=AnoDoCalendário,MONTH(MaiDom1+40)=5),MaiDom1+40,""))</f>
        <v/>
      </c>
      <c r="H40" s="1" t="str">
        <f ca="1">IF(DAY(MaiDom1)=1,IF(AND(YEAR(MaiDom1+34)=AnoDoCalendário,MONTH(MaiDom1+34)=5),MaiDom1+34,""),IF(AND(YEAR(MaiDom1+41)=AnoDoCalendário,MONTH(MaiDom1+41)=5),MaiDom1+41,""))</f>
        <v/>
      </c>
      <c r="I40" s="1" t="str">
        <f ca="1">IF(DAY(MaiDom1)=1,IF(AND(YEAR(MaiDom1+35)=AnoDoCalendário,MONTH(MaiDom1+35)=5),MaiDom1+35,""),IF(AND(YEAR(MaiDom1+42)=AnoDoCalendário,MONTH(MaiDom1+42)=5),MaiDom1+42,""))</f>
        <v/>
      </c>
      <c r="J40" s="26"/>
      <c r="K40" s="25"/>
      <c r="L40" s="1">
        <f ca="1">IF(DAY(JunDom1)=1,IF(AND(YEAR(JunDom1+29)=AnoDoCalendário,MONTH(JunDom1+29)=6),JunDom1+29,""),IF(AND(YEAR(JunDom1+36)=AnoDoCalendário,MONTH(JunDom1+36)=6),JunDom1+36,""))</f>
        <v>43646</v>
      </c>
      <c r="M40" s="1" t="str">
        <f ca="1">IF(DAY(JunDom1)=1,IF(AND(YEAR(JunDom1+30)=AnoDoCalendário,MONTH(JunDom1+30)=6),JunDom1+30,""),IF(AND(YEAR(JunDom1+37)=AnoDoCalendário,MONTH(JunDom1+37)=6),JunDom1+37,""))</f>
        <v/>
      </c>
      <c r="N40" s="1" t="str">
        <f ca="1">IF(DAY(JunDom1)=1,IF(AND(YEAR(JunDom1+31)=AnoDoCalendário,MONTH(JunDom1+31)=6),JunDom1+31,""),IF(AND(YEAR(JunDom1+38)=AnoDoCalendário,MONTH(JunDom1+38)=6),JunDom1+38,""))</f>
        <v/>
      </c>
      <c r="O40" s="1" t="str">
        <f ca="1">IF(DAY(JunDom1)=1,IF(AND(YEAR(JunDom1+32)=AnoDoCalendário,MONTH(JunDom1+32)=6),JunDom1+32,""),IF(AND(YEAR(JunDom1+39)=AnoDoCalendário,MONTH(JunDom1+39)=6),JunDom1+39,""))</f>
        <v/>
      </c>
      <c r="P40" s="1" t="str">
        <f ca="1">IF(DAY(JunDom1)=1,IF(AND(YEAR(JunDom1+33)=AnoDoCalendário,MONTH(JunDom1+33)=6),JunDom1+33,""),IF(AND(YEAR(JunDom1+40)=AnoDoCalendário,MONTH(JunDom1+40)=6),JunDom1+40,""))</f>
        <v/>
      </c>
      <c r="Q40" s="1" t="str">
        <f ca="1">IF(DAY(JunDom1)=1,IF(AND(YEAR(JunDom1+34)=AnoDoCalendário,MONTH(JunDom1+34)=6),JunDom1+34,""),IF(AND(YEAR(JunDom1+41)=AnoDoCalendário,MONTH(JunDom1+41)=6),JunDom1+41,""))</f>
        <v/>
      </c>
      <c r="R40" s="1" t="str">
        <f ca="1">IF(DAY(JunDom1)=1,IF(AND(YEAR(JunDom1+35)=AnoDoCalendário,MONTH(JunDom1+35)=6),JunDom1+35,""),IF(AND(YEAR(JunDom1+42)=AnoDoCalendário,MONTH(JunDom1+42)=6),JunDom1+42,""))</f>
        <v/>
      </c>
      <c r="S40" s="26"/>
      <c r="T40" s="30"/>
      <c r="U40" s="1" t="str">
        <f ca="1">IF(DAY(JulDom1)=1,IF(AND(YEAR(JulDom1+29)=AnoDoCalendário,MONTH(JulDom1+29)=7),JulDom1+29,""),IF(AND(YEAR(JulDom1+36)=AnoDoCalendário,MONTH(JulDom1+36)=7),JulDom1+36,""))</f>
        <v/>
      </c>
      <c r="V40" s="1" t="str">
        <f ca="1">IF(DAY(JulDom1)=1,IF(AND(YEAR(JulDom1+30)=AnoDoCalendário,MONTH(JulDom1+30)=7),JulDom1+30,""),IF(AND(YEAR(JulDom1+37)=AnoDoCalendário,MONTH(JulDom1+37)=7),JulDom1+37,""))</f>
        <v/>
      </c>
      <c r="W40" s="1" t="str">
        <f ca="1">IF(DAY(JulDom1)=1,IF(AND(YEAR(JulDom1+31)=AnoDoCalendário,MONTH(JulDom1+31)=7),JulDom1+31,""),IF(AND(YEAR(JulDom1+38)=AnoDoCalendário,MONTH(JulDom1+38)=7),JulDom1+38,""))</f>
        <v/>
      </c>
      <c r="X40" s="1" t="str">
        <f ca="1">IF(DAY(JulDom1)=1,IF(AND(YEAR(JulDom1+32)=AnoDoCalendário,MONTH(JulDom1+32)=7),JulDom1+32,""),IF(AND(YEAR(JulDom1+39)=AnoDoCalendário,MONTH(JulDom1+39)=7),JulDom1+39,""))</f>
        <v/>
      </c>
      <c r="Y40" s="1" t="str">
        <f ca="1">IF(DAY(JulDom1)=1,IF(AND(YEAR(JulDom1+33)=AnoDoCalendário,MONTH(JulDom1+33)=7),JulDom1+33,""),IF(AND(YEAR(JulDom1+40)=AnoDoCalendário,MONTH(JulDom1+40)=7),JulDom1+40,""))</f>
        <v/>
      </c>
      <c r="Z40" s="1" t="str">
        <f ca="1">IF(DAY(JulDom1)=1,IF(AND(YEAR(JulDom1+34)=AnoDoCalendário,MONTH(JulDom1+34)=7),JulDom1+34,""),IF(AND(YEAR(JulDom1+41)=AnoDoCalendário,MONTH(JulDom1+41)=7),JulDom1+41,""))</f>
        <v/>
      </c>
      <c r="AA40" s="1" t="str">
        <f ca="1">IF(DAY(JulDom1)=1,IF(AND(YEAR(JulDom1+35)=AnoDoCalendário,MONTH(JulDom1+35)=7),JulDom1+35,""),IF(AND(YEAR(JulDom1+42)=AnoDoCalendário,MONTH(JulDom1+42)=7),JulDom1+42,""))</f>
        <v/>
      </c>
      <c r="AB40" s="26"/>
      <c r="AC40" s="29"/>
      <c r="AD40" s="1" t="str">
        <f ca="1">IF(DAY(AgoDom1)=1,IF(AND(YEAR(AgoDom1+29)=AnoDoCalendário,MONTH(AgoDom1+29)=8),AgoDom1+29,""),IF(AND(YEAR(AgoDom1+36)=AnoDoCalendário,MONTH(AgoDom1+36)=8),AgoDom1+36,""))</f>
        <v/>
      </c>
      <c r="AE40" s="1" t="str">
        <f ca="1">IF(DAY(AgoDom1)=1,IF(AND(YEAR(AgoDom1+30)=AnoDoCalendário,MONTH(AgoDom1+30)=8),AgoDom1+30,""),IF(AND(YEAR(AgoDom1+37)=AnoDoCalendário,MONTH(AgoDom1+37)=8),AgoDom1+37,""))</f>
        <v/>
      </c>
      <c r="AF40" s="1" t="str">
        <f ca="1">IF(DAY(AgoDom1)=1,IF(AND(YEAR(AgoDom1+31)=AnoDoCalendário,MONTH(AgoDom1+31)=8),AgoDom1+31,""),IF(AND(YEAR(AgoDom1+38)=AnoDoCalendário,MONTH(AgoDom1+38)=8),AgoDom1+38,""))</f>
        <v/>
      </c>
      <c r="AG40" s="1" t="str">
        <f ca="1">IF(DAY(AgoDom1)=1,IF(AND(YEAR(AgoDom1+32)=AnoDoCalendário,MONTH(AgoDom1+32)=8),AgoDom1+32,""),IF(AND(YEAR(AgoDom1+39)=AnoDoCalendário,MONTH(AgoDom1+39)=8),AgoDom1+39,""))</f>
        <v/>
      </c>
      <c r="AH40" s="1" t="str">
        <f ca="1">IF(DAY(AgoDom1)=1,IF(AND(YEAR(AgoDom1+33)=AnoDoCalendário,MONTH(AgoDom1+33)=8),AgoDom1+33,""),IF(AND(YEAR(AgoDom1+40)=AnoDoCalendário,MONTH(AgoDom1+40)=8),AgoDom1+40,""))</f>
        <v/>
      </c>
      <c r="AI40" s="1" t="str">
        <f ca="1">IF(DAY(AgoDom1)=1,IF(AND(YEAR(AgoDom1+34)=AnoDoCalendário,MONTH(AgoDom1+34)=8),AgoDom1+34,""),IF(AND(YEAR(AgoDom1+41)=AnoDoCalendário,MONTH(AgoDom1+41)=8),AgoDom1+41,""))</f>
        <v/>
      </c>
      <c r="AJ40" s="1" t="str">
        <f ca="1">IF(DAY(AgoDom1)=1,IF(AND(YEAR(AgoDom1+35)=AnoDoCalendário,MONTH(AgoDom1+35)=8),AgoDom1+35,""),IF(AND(YEAR(AgoDom1+42)=AnoDoCalendário,MONTH(AgoDom1+42)=8),AgoDom1+42,""))</f>
        <v/>
      </c>
    </row>
    <row r="41" spans="3:36" x14ac:dyDescent="0.2">
      <c r="C41" s="29"/>
      <c r="D41" s="29"/>
      <c r="E41" s="29"/>
      <c r="F41" s="29"/>
      <c r="G41" s="29"/>
      <c r="H41" s="29"/>
      <c r="I41" s="29"/>
      <c r="J41" s="28"/>
      <c r="K41" s="25"/>
      <c r="L41" s="29"/>
      <c r="M41" s="29"/>
      <c r="N41" s="29"/>
      <c r="O41" s="29"/>
      <c r="P41" s="29"/>
      <c r="Q41" s="29"/>
      <c r="R41" s="29"/>
      <c r="S41" s="28"/>
      <c r="T41" s="30"/>
      <c r="U41" s="25"/>
      <c r="V41" s="25"/>
      <c r="W41" s="25"/>
      <c r="X41" s="25"/>
      <c r="Y41" s="25"/>
      <c r="Z41" s="25"/>
      <c r="AA41" s="25"/>
      <c r="AB41" s="26"/>
      <c r="AC41" s="29"/>
      <c r="AD41" s="25"/>
      <c r="AE41" s="25"/>
      <c r="AF41" s="25"/>
      <c r="AG41" s="25"/>
      <c r="AH41" s="25"/>
      <c r="AI41" s="25"/>
      <c r="AJ41" s="25"/>
    </row>
    <row r="42" spans="3:36" ht="15.75" x14ac:dyDescent="0.25">
      <c r="C42" s="33">
        <f ca="1">DATE(AnoDoCalendário,9,1)</f>
        <v>43709</v>
      </c>
      <c r="D42" s="33"/>
      <c r="E42" s="33"/>
      <c r="F42" s="33"/>
      <c r="G42" s="33"/>
      <c r="H42" s="33"/>
      <c r="I42" s="33"/>
      <c r="J42" s="22"/>
      <c r="K42" s="29"/>
      <c r="L42" s="33">
        <f ca="1">DATE(AnoDoCalendário,10,1)</f>
        <v>43739</v>
      </c>
      <c r="M42" s="33"/>
      <c r="N42" s="33"/>
      <c r="O42" s="33"/>
      <c r="P42" s="33"/>
      <c r="Q42" s="33"/>
      <c r="R42" s="33"/>
      <c r="S42" s="22"/>
      <c r="T42" s="30"/>
      <c r="U42" s="33">
        <f ca="1">DATE(AnoDoCalendário,11,1)</f>
        <v>43770</v>
      </c>
      <c r="V42" s="33"/>
      <c r="W42" s="33"/>
      <c r="X42" s="33"/>
      <c r="Y42" s="33"/>
      <c r="Z42" s="33"/>
      <c r="AA42" s="33"/>
      <c r="AB42" s="22"/>
      <c r="AC42" s="29"/>
      <c r="AD42" s="33">
        <f ca="1">DATE(AnoDoCalendário,12,1)</f>
        <v>43800</v>
      </c>
      <c r="AE42" s="33"/>
      <c r="AF42" s="33"/>
      <c r="AG42" s="33"/>
      <c r="AH42" s="33"/>
      <c r="AI42" s="33"/>
      <c r="AJ42" s="33"/>
    </row>
    <row r="43" spans="3:36" ht="15" x14ac:dyDescent="0.25">
      <c r="C43" s="8" t="s">
        <v>0</v>
      </c>
      <c r="D43" s="8" t="s">
        <v>1</v>
      </c>
      <c r="E43" s="8" t="s">
        <v>4</v>
      </c>
      <c r="F43" s="8" t="s">
        <v>5</v>
      </c>
      <c r="G43" s="8" t="s">
        <v>5</v>
      </c>
      <c r="H43" s="8" t="s">
        <v>1</v>
      </c>
      <c r="I43" s="8" t="s">
        <v>1</v>
      </c>
      <c r="J43" s="24"/>
      <c r="K43" s="29"/>
      <c r="L43" s="8" t="s">
        <v>0</v>
      </c>
      <c r="M43" s="8" t="s">
        <v>1</v>
      </c>
      <c r="N43" s="8" t="s">
        <v>4</v>
      </c>
      <c r="O43" s="8" t="s">
        <v>5</v>
      </c>
      <c r="P43" s="8" t="s">
        <v>5</v>
      </c>
      <c r="Q43" s="8" t="s">
        <v>1</v>
      </c>
      <c r="R43" s="8" t="s">
        <v>1</v>
      </c>
      <c r="S43" s="24"/>
      <c r="T43" s="30"/>
      <c r="U43" s="8" t="s">
        <v>0</v>
      </c>
      <c r="V43" s="8" t="s">
        <v>1</v>
      </c>
      <c r="W43" s="8" t="s">
        <v>4</v>
      </c>
      <c r="X43" s="8" t="s">
        <v>5</v>
      </c>
      <c r="Y43" s="8" t="s">
        <v>5</v>
      </c>
      <c r="Z43" s="8" t="s">
        <v>1</v>
      </c>
      <c r="AA43" s="8" t="s">
        <v>1</v>
      </c>
      <c r="AB43" s="24"/>
      <c r="AC43" s="32"/>
      <c r="AD43" s="8" t="s">
        <v>0</v>
      </c>
      <c r="AE43" s="8" t="s">
        <v>1</v>
      </c>
      <c r="AF43" s="8" t="s">
        <v>4</v>
      </c>
      <c r="AG43" s="8" t="s">
        <v>5</v>
      </c>
      <c r="AH43" s="8" t="s">
        <v>5</v>
      </c>
      <c r="AI43" s="8" t="s">
        <v>1</v>
      </c>
      <c r="AJ43" s="8" t="s">
        <v>1</v>
      </c>
    </row>
    <row r="44" spans="3:36" x14ac:dyDescent="0.2">
      <c r="C44" s="1">
        <f ca="1">IF(DAY(SetDom1)=1,"",IF(AND(YEAR(SetDom1+1)=AnoDoCalendário,MONTH(SetDom1+1)=9),SetDom1+1,""))</f>
        <v>43709</v>
      </c>
      <c r="D44" s="1">
        <f ca="1">IF(DAY(SetDom1)=1,"",IF(AND(YEAR(SetDom1+2)=AnoDoCalendário,MONTH(SetDom1+2)=9),SetDom1+2,""))</f>
        <v>43710</v>
      </c>
      <c r="E44" s="1">
        <f ca="1">IF(DAY(SetDom1)=1,"",IF(AND(YEAR(SetDom1+3)=AnoDoCalendário,MONTH(SetDom1+3)=9),SetDom1+3,""))</f>
        <v>43711</v>
      </c>
      <c r="F44" s="1">
        <f ca="1">IF(DAY(SetDom1)=1,"",IF(AND(YEAR(SetDom1+4)=AnoDoCalendário,MONTH(SetDom1+4)=9),SetDom1+4,""))</f>
        <v>43712</v>
      </c>
      <c r="G44" s="1">
        <f ca="1">IF(DAY(SetDom1)=1,"",IF(AND(YEAR(SetDom1+5)=AnoDoCalendário,MONTH(SetDom1+5)=9),SetDom1+5,""))</f>
        <v>43713</v>
      </c>
      <c r="H44" s="1">
        <f ca="1">IF(DAY(SetDom1)=1,"",IF(AND(YEAR(SetDom1+6)=AnoDoCalendário,MONTH(SetDom1+6)=9),SetDom1+6,""))</f>
        <v>43714</v>
      </c>
      <c r="I44" s="1">
        <f ca="1">IF(DAY(SetDom1)=1,IF(AND(YEAR(SetDom1)=AnoDoCalendário,MONTH(SetDom1)=9),SetDom1,""),IF(AND(YEAR(SetDom1+7)=AnoDoCalendário,MONTH(SetDom1+7)=9),SetDom1+7,""))</f>
        <v>43715</v>
      </c>
      <c r="J44" s="26"/>
      <c r="K44" s="29"/>
      <c r="L44" s="1" t="str">
        <f ca="1">IF(DAY(OutDom1)=1,"",IF(AND(YEAR(OutDom1+1)=AnoDoCalendário,MONTH(OutDom1+1)=10),OutDom1+1,""))</f>
        <v/>
      </c>
      <c r="M44" s="1" t="str">
        <f ca="1">IF(DAY(OutDom1)=1,"",IF(AND(YEAR(OutDom1+2)=AnoDoCalendário,MONTH(OutDom1+2)=10),OutDom1+2,""))</f>
        <v/>
      </c>
      <c r="N44" s="1">
        <f ca="1">IF(DAY(OutDom1)=1,"",IF(AND(YEAR(OutDom1+3)=AnoDoCalendário,MONTH(OutDom1+3)=10),OutDom1+3,""))</f>
        <v>43739</v>
      </c>
      <c r="O44" s="1">
        <f ca="1">IF(DAY(OutDom1)=1,"",IF(AND(YEAR(OutDom1+4)=AnoDoCalendário,MONTH(OutDom1+4)=10),OutDom1+4,""))</f>
        <v>43740</v>
      </c>
      <c r="P44" s="1">
        <f ca="1">IF(DAY(OutDom1)=1,"",IF(AND(YEAR(OutDom1+5)=AnoDoCalendário,MONTH(OutDom1+5)=10),OutDom1+5,""))</f>
        <v>43741</v>
      </c>
      <c r="Q44" s="1">
        <f ca="1">IF(DAY(OutDom1)=1,"",IF(AND(YEAR(OutDom1+6)=AnoDoCalendário,MONTH(OutDom1+6)=10),OutDom1+6,""))</f>
        <v>43742</v>
      </c>
      <c r="R44" s="1">
        <f ca="1">IF(DAY(OutDom1)=1,IF(AND(YEAR(OutDom1)=AnoDoCalendário,MONTH(OutDom1)=10),OutDom1,""),IF(AND(YEAR(OutDom1+7)=AnoDoCalendário,MONTH(OutDom1+7)=10),OutDom1+7,""))</f>
        <v>43743</v>
      </c>
      <c r="S44" s="26"/>
      <c r="T44" s="30"/>
      <c r="U44" s="1" t="str">
        <f ca="1">IF(DAY(NovDom1)=1,"",IF(AND(YEAR(NovDom1+1)=AnoDoCalendário,MONTH(NovDom1+1)=11),NovDom1+1,""))</f>
        <v/>
      </c>
      <c r="V44" s="1" t="str">
        <f ca="1">IF(DAY(NovDom1)=1,"",IF(AND(YEAR(NovDom1+2)=AnoDoCalendário,MONTH(NovDom1+2)=11),NovDom1+2,""))</f>
        <v/>
      </c>
      <c r="W44" s="1" t="str">
        <f ca="1">IF(DAY(NovDom1)=1,"",IF(AND(YEAR(NovDom1+3)=AnoDoCalendário,MONTH(NovDom1+3)=11),NovDom1+3,""))</f>
        <v/>
      </c>
      <c r="X44" s="1" t="str">
        <f ca="1">IF(DAY(NovDom1)=1,"",IF(AND(YEAR(NovDom1+4)=AnoDoCalendário,MONTH(NovDom1+4)=11),NovDom1+4,""))</f>
        <v/>
      </c>
      <c r="Y44" s="1" t="str">
        <f ca="1">IF(DAY(NovDom1)=1,"",IF(AND(YEAR(NovDom1+5)=AnoDoCalendário,MONTH(NovDom1+5)=11),NovDom1+5,""))</f>
        <v/>
      </c>
      <c r="Z44" s="1">
        <f ca="1">IF(DAY(NovDom1)=1,"",IF(AND(YEAR(NovDom1+6)=AnoDoCalendário,MONTH(NovDom1+6)=11),NovDom1+6,""))</f>
        <v>43770</v>
      </c>
      <c r="AA44" s="1">
        <f ca="1">IF(DAY(NovDom1)=1,IF(AND(YEAR(NovDom1)=AnoDoCalendário,MONTH(NovDom1)=11),NovDom1,""),IF(AND(YEAR(NovDom1+7)=AnoDoCalendário,MONTH(NovDom1+7)=11),NovDom1+7,""))</f>
        <v>43771</v>
      </c>
      <c r="AB44" s="26"/>
      <c r="AC44" s="29"/>
      <c r="AD44" s="1">
        <f ca="1">IF(DAY(DezDom1)=1,"",IF(AND(YEAR(DezDom1+1)=AnoDoCalendário,MONTH(DezDom1+1)=12),DezDom1+1,""))</f>
        <v>43800</v>
      </c>
      <c r="AE44" s="1">
        <f ca="1">IF(DAY(DezDom1)=1,"",IF(AND(YEAR(DezDom1+2)=AnoDoCalendário,MONTH(DezDom1+2)=12),DezDom1+2,""))</f>
        <v>43801</v>
      </c>
      <c r="AF44" s="1">
        <f ca="1">IF(DAY(DezDom1)=1,"",IF(AND(YEAR(DezDom1+3)=AnoDoCalendário,MONTH(DezDom1+3)=12),DezDom1+3,""))</f>
        <v>43802</v>
      </c>
      <c r="AG44" s="1">
        <f ca="1">IF(DAY(DezDom1)=1,"",IF(AND(YEAR(DezDom1+4)=AnoDoCalendário,MONTH(DezDom1+4)=12),DezDom1+4,""))</f>
        <v>43803</v>
      </c>
      <c r="AH44" s="1">
        <f ca="1">IF(DAY(DezDom1)=1,"",IF(AND(YEAR(DezDom1+5)=AnoDoCalendário,MONTH(DezDom1+5)=12),DezDom1+5,""))</f>
        <v>43804</v>
      </c>
      <c r="AI44" s="1">
        <f ca="1">IF(DAY(DezDom1)=1,"",IF(AND(YEAR(DezDom1+6)=AnoDoCalendário,MONTH(DezDom1+6)=12),DezDom1+6,""))</f>
        <v>43805</v>
      </c>
      <c r="AJ44" s="1">
        <f ca="1">IF(DAY(DezDom1)=1,IF(AND(YEAR(DezDom1)=AnoDoCalendário,MONTH(DezDom1)=12),DezDom1,""),IF(AND(YEAR(DezDom1+7)=AnoDoCalendário,MONTH(DezDom1+7)=12),DezDom1+7,""))</f>
        <v>43806</v>
      </c>
    </row>
    <row r="45" spans="3:36" x14ac:dyDescent="0.2">
      <c r="C45" s="1">
        <f ca="1">IF(DAY(SetDom1)=1,IF(AND(YEAR(SetDom1+1)=AnoDoCalendário,MONTH(SetDom1+1)=9),SetDom1+1,""),IF(AND(YEAR(SetDom1+8)=AnoDoCalendário,MONTH(SetDom1+8)=9),SetDom1+8,""))</f>
        <v>43716</v>
      </c>
      <c r="D45" s="1">
        <f ca="1">IF(DAY(SetDom1)=1,IF(AND(YEAR(SetDom1+2)=AnoDoCalendário,MONTH(SetDom1+2)=9),SetDom1+2,""),IF(AND(YEAR(SetDom1+9)=AnoDoCalendário,MONTH(SetDom1+9)=9),SetDom1+9,""))</f>
        <v>43717</v>
      </c>
      <c r="E45" s="1">
        <f ca="1">IF(DAY(SetDom1)=1,IF(AND(YEAR(SetDom1+3)=AnoDoCalendário,MONTH(SetDom1+3)=9),SetDom1+3,""),IF(AND(YEAR(SetDom1+10)=AnoDoCalendário,MONTH(SetDom1+10)=9),SetDom1+10,""))</f>
        <v>43718</v>
      </c>
      <c r="F45" s="1">
        <f ca="1">IF(DAY(SetDom1)=1,IF(AND(YEAR(SetDom1+4)=AnoDoCalendário,MONTH(SetDom1+4)=9),SetDom1+4,""),IF(AND(YEAR(SetDom1+11)=AnoDoCalendário,MONTH(SetDom1+11)=9),SetDom1+11,""))</f>
        <v>43719</v>
      </c>
      <c r="G45" s="1">
        <f ca="1">IF(DAY(SetDom1)=1,IF(AND(YEAR(SetDom1+5)=AnoDoCalendário,MONTH(SetDom1+5)=9),SetDom1+5,""),IF(AND(YEAR(SetDom1+12)=AnoDoCalendário,MONTH(SetDom1+12)=9),SetDom1+12,""))</f>
        <v>43720</v>
      </c>
      <c r="H45" s="1">
        <f ca="1">IF(DAY(SetDom1)=1,IF(AND(YEAR(SetDom1+6)=AnoDoCalendário,MONTH(SetDom1+6)=9),SetDom1+6,""),IF(AND(YEAR(SetDom1+13)=AnoDoCalendário,MONTH(SetDom1+13)=9),SetDom1+13,""))</f>
        <v>43721</v>
      </c>
      <c r="I45" s="1">
        <f ca="1">IF(DAY(SetDom1)=1,IF(AND(YEAR(SetDom1+7)=AnoDoCalendário,MONTH(SetDom1+7)=9),SetDom1+7,""),IF(AND(YEAR(SetDom1+14)=AnoDoCalendário,MONTH(SetDom1+14)=9),SetDom1+14,""))</f>
        <v>43722</v>
      </c>
      <c r="J45" s="26"/>
      <c r="K45" s="29"/>
      <c r="L45" s="1">
        <f ca="1">IF(DAY(OutDom1)=1,IF(AND(YEAR(OutDom1+1)=AnoDoCalendário,MONTH(OutDom1+1)=10),OutDom1+1,""),IF(AND(YEAR(OutDom1+8)=AnoDoCalendário,MONTH(OutDom1+8)=10),OutDom1+8,""))</f>
        <v>43744</v>
      </c>
      <c r="M45" s="1">
        <f ca="1">IF(DAY(OutDom1)=1,IF(AND(YEAR(OutDom1+2)=AnoDoCalendário,MONTH(OutDom1+2)=10),OutDom1+2,""),IF(AND(YEAR(OutDom1+9)=AnoDoCalendário,MONTH(OutDom1+9)=10),OutDom1+9,""))</f>
        <v>43745</v>
      </c>
      <c r="N45" s="1">
        <f ca="1">IF(DAY(OutDom1)=1,IF(AND(YEAR(OutDom1+3)=AnoDoCalendário,MONTH(OutDom1+3)=10),OutDom1+3,""),IF(AND(YEAR(OutDom1+10)=AnoDoCalendário,MONTH(OutDom1+10)=10),OutDom1+10,""))</f>
        <v>43746</v>
      </c>
      <c r="O45" s="1">
        <f ca="1">IF(DAY(OutDom1)=1,IF(AND(YEAR(OutDom1+4)=AnoDoCalendário,MONTH(OutDom1+4)=10),OutDom1+4,""),IF(AND(YEAR(OutDom1+11)=AnoDoCalendário,MONTH(OutDom1+11)=10),OutDom1+11,""))</f>
        <v>43747</v>
      </c>
      <c r="P45" s="1">
        <f ca="1">IF(DAY(OutDom1)=1,IF(AND(YEAR(OutDom1+5)=AnoDoCalendário,MONTH(OutDom1+5)=10),OutDom1+5,""),IF(AND(YEAR(OutDom1+12)=AnoDoCalendário,MONTH(OutDom1+12)=10),OutDom1+12,""))</f>
        <v>43748</v>
      </c>
      <c r="Q45" s="1">
        <f ca="1">IF(DAY(OutDom1)=1,IF(AND(YEAR(OutDom1+6)=AnoDoCalendário,MONTH(OutDom1+6)=10),OutDom1+6,""),IF(AND(YEAR(OutDom1+13)=AnoDoCalendário,MONTH(OutDom1+13)=10),OutDom1+13,""))</f>
        <v>43749</v>
      </c>
      <c r="R45" s="1">
        <f ca="1">IF(DAY(OutDom1)=1,IF(AND(YEAR(OutDom1+7)=AnoDoCalendário,MONTH(OutDom1+7)=10),OutDom1+7,""),IF(AND(YEAR(OutDom1+14)=AnoDoCalendário,MONTH(OutDom1+14)=10),OutDom1+14,""))</f>
        <v>43750</v>
      </c>
      <c r="S45" s="26"/>
      <c r="T45" s="30"/>
      <c r="U45" s="1">
        <f ca="1">IF(DAY(NovDom1)=1,IF(AND(YEAR(NovDom1+1)=AnoDoCalendário,MONTH(NovDom1+1)=11),NovDom1+1,""),IF(AND(YEAR(NovDom1+8)=AnoDoCalendário,MONTH(NovDom1+8)=11),NovDom1+8,""))</f>
        <v>43772</v>
      </c>
      <c r="V45" s="1">
        <f ca="1">IF(DAY(NovDom1)=1,IF(AND(YEAR(NovDom1+2)=AnoDoCalendário,MONTH(NovDom1+2)=11),NovDom1+2,""),IF(AND(YEAR(NovDom1+9)=AnoDoCalendário,MONTH(NovDom1+9)=11),NovDom1+9,""))</f>
        <v>43773</v>
      </c>
      <c r="W45" s="1">
        <f ca="1">IF(DAY(NovDom1)=1,IF(AND(YEAR(NovDom1+3)=AnoDoCalendário,MONTH(NovDom1+3)=11),NovDom1+3,""),IF(AND(YEAR(NovDom1+10)=AnoDoCalendário,MONTH(NovDom1+10)=11),NovDom1+10,""))</f>
        <v>43774</v>
      </c>
      <c r="X45" s="1">
        <f ca="1">IF(DAY(NovDom1)=1,IF(AND(YEAR(NovDom1+4)=AnoDoCalendário,MONTH(NovDom1+4)=11),NovDom1+4,""),IF(AND(YEAR(NovDom1+11)=AnoDoCalendário,MONTH(NovDom1+11)=11),NovDom1+11,""))</f>
        <v>43775</v>
      </c>
      <c r="Y45" s="1">
        <f ca="1">IF(DAY(NovDom1)=1,IF(AND(YEAR(NovDom1+5)=AnoDoCalendário,MONTH(NovDom1+5)=11),NovDom1+5,""),IF(AND(YEAR(NovDom1+12)=AnoDoCalendário,MONTH(NovDom1+12)=11),NovDom1+12,""))</f>
        <v>43776</v>
      </c>
      <c r="Z45" s="1">
        <f ca="1">IF(DAY(NovDom1)=1,IF(AND(YEAR(NovDom1+6)=AnoDoCalendário,MONTH(NovDom1+6)=11),NovDom1+6,""),IF(AND(YEAR(NovDom1+13)=AnoDoCalendário,MONTH(NovDom1+13)=11),NovDom1+13,""))</f>
        <v>43777</v>
      </c>
      <c r="AA45" s="1">
        <f ca="1">IF(DAY(NovDom1)=1,IF(AND(YEAR(NovDom1+7)=AnoDoCalendário,MONTH(NovDom1+7)=11),NovDom1+7,""),IF(AND(YEAR(NovDom1+14)=AnoDoCalendário,MONTH(NovDom1+14)=11),NovDom1+14,""))</f>
        <v>43778</v>
      </c>
      <c r="AB45" s="26"/>
      <c r="AC45" s="29"/>
      <c r="AD45" s="1">
        <f ca="1">IF(DAY(DezDom1)=1,IF(AND(YEAR(DezDom1+1)=AnoDoCalendário,MONTH(DezDom1+1)=12),DezDom1+1,""),IF(AND(YEAR(DezDom1+8)=AnoDoCalendário,MONTH(DezDom1+8)=12),DezDom1+8,""))</f>
        <v>43807</v>
      </c>
      <c r="AE45" s="1">
        <f ca="1">IF(DAY(DezDom1)=1,IF(AND(YEAR(DezDom1+2)=AnoDoCalendário,MONTH(DezDom1+2)=12),DezDom1+2,""),IF(AND(YEAR(DezDom1+9)=AnoDoCalendário,MONTH(DezDom1+9)=12),DezDom1+9,""))</f>
        <v>43808</v>
      </c>
      <c r="AF45" s="1">
        <f ca="1">IF(DAY(DezDom1)=1,IF(AND(YEAR(DezDom1+3)=AnoDoCalendário,MONTH(DezDom1+3)=12),DezDom1+3,""),IF(AND(YEAR(DezDom1+10)=AnoDoCalendário,MONTH(DezDom1+10)=12),DezDom1+10,""))</f>
        <v>43809</v>
      </c>
      <c r="AG45" s="1">
        <f ca="1">IF(DAY(DezDom1)=1,IF(AND(YEAR(DezDom1+4)=AnoDoCalendário,MONTH(DezDom1+4)=12),DezDom1+4,""),IF(AND(YEAR(DezDom1+11)=AnoDoCalendário,MONTH(DezDom1+11)=12),DezDom1+11,""))</f>
        <v>43810</v>
      </c>
      <c r="AH45" s="1">
        <f ca="1">IF(DAY(DezDom1)=1,IF(AND(YEAR(DezDom1+5)=AnoDoCalendário,MONTH(DezDom1+5)=12),DezDom1+5,""),IF(AND(YEAR(DezDom1+12)=AnoDoCalendário,MONTH(DezDom1+12)=12),DezDom1+12,""))</f>
        <v>43811</v>
      </c>
      <c r="AI45" s="1">
        <f ca="1">IF(DAY(DezDom1)=1,IF(AND(YEAR(DezDom1+6)=AnoDoCalendário,MONTH(DezDom1+6)=12),DezDom1+6,""),IF(AND(YEAR(DezDom1+13)=AnoDoCalendário,MONTH(DezDom1+13)=12),DezDom1+13,""))</f>
        <v>43812</v>
      </c>
      <c r="AJ45" s="1">
        <f ca="1">IF(DAY(DezDom1)=1,IF(AND(YEAR(DezDom1+7)=AnoDoCalendário,MONTH(DezDom1+7)=12),DezDom1+7,""),IF(AND(YEAR(DezDom1+14)=AnoDoCalendário,MONTH(DezDom1+14)=12),DezDom1+14,""))</f>
        <v>43813</v>
      </c>
    </row>
    <row r="46" spans="3:36" x14ac:dyDescent="0.2">
      <c r="C46" s="1">
        <f ca="1">IF(DAY(SetDom1)=1,IF(AND(YEAR(SetDom1+8)=AnoDoCalendário,MONTH(SetDom1+8)=9),SetDom1+8,""),IF(AND(YEAR(SetDom1+15)=AnoDoCalendário,MONTH(SetDom1+15)=9),SetDom1+15,""))</f>
        <v>43723</v>
      </c>
      <c r="D46" s="1">
        <f ca="1">IF(DAY(SetDom1)=1,IF(AND(YEAR(SetDom1+9)=AnoDoCalendário,MONTH(SetDom1+9)=9),SetDom1+9,""),IF(AND(YEAR(SetDom1+16)=AnoDoCalendário,MONTH(SetDom1+16)=9),SetDom1+16,""))</f>
        <v>43724</v>
      </c>
      <c r="E46" s="1">
        <f ca="1">IF(DAY(SetDom1)=1,IF(AND(YEAR(SetDom1+10)=AnoDoCalendário,MONTH(SetDom1+10)=9),SetDom1+10,""),IF(AND(YEAR(SetDom1+17)=AnoDoCalendário,MONTH(SetDom1+17)=9),SetDom1+17,""))</f>
        <v>43725</v>
      </c>
      <c r="F46" s="1">
        <f ca="1">IF(DAY(SetDom1)=1,IF(AND(YEAR(SetDom1+11)=AnoDoCalendário,MONTH(SetDom1+11)=9),SetDom1+11,""),IF(AND(YEAR(SetDom1+18)=AnoDoCalendário,MONTH(SetDom1+18)=9),SetDom1+18,""))</f>
        <v>43726</v>
      </c>
      <c r="G46" s="1">
        <f ca="1">IF(DAY(SetDom1)=1,IF(AND(YEAR(SetDom1+12)=AnoDoCalendário,MONTH(SetDom1+12)=9),SetDom1+12,""),IF(AND(YEAR(SetDom1+19)=AnoDoCalendário,MONTH(SetDom1+19)=9),SetDom1+19,""))</f>
        <v>43727</v>
      </c>
      <c r="H46" s="1">
        <f ca="1">IF(DAY(SetDom1)=1,IF(AND(YEAR(SetDom1+13)=AnoDoCalendário,MONTH(SetDom1+13)=9),SetDom1+13,""),IF(AND(YEAR(SetDom1+20)=AnoDoCalendário,MONTH(SetDom1+20)=9),SetDom1+20,""))</f>
        <v>43728</v>
      </c>
      <c r="I46" s="1">
        <f ca="1">IF(DAY(SetDom1)=1,IF(AND(YEAR(SetDom1+14)=AnoDoCalendário,MONTH(SetDom1+14)=9),SetDom1+14,""),IF(AND(YEAR(SetDom1+21)=AnoDoCalendário,MONTH(SetDom1+21)=9),SetDom1+21,""))</f>
        <v>43729</v>
      </c>
      <c r="J46" s="26"/>
      <c r="K46" s="29"/>
      <c r="L46" s="1">
        <f ca="1">IF(DAY(OutDom1)=1,IF(AND(YEAR(OutDom1+8)=AnoDoCalendário,MONTH(OutDom1+8)=10),OutDom1+8,""),IF(AND(YEAR(OutDom1+15)=AnoDoCalendário,MONTH(OutDom1+15)=10),OutDom1+15,""))</f>
        <v>43751</v>
      </c>
      <c r="M46" s="1">
        <f ca="1">IF(DAY(OutDom1)=1,IF(AND(YEAR(OutDom1+9)=AnoDoCalendário,MONTH(OutDom1+9)=10),OutDom1+9,""),IF(AND(YEAR(OutDom1+16)=AnoDoCalendário,MONTH(OutDom1+16)=10),OutDom1+16,""))</f>
        <v>43752</v>
      </c>
      <c r="N46" s="1">
        <f ca="1">IF(DAY(OutDom1)=1,IF(AND(YEAR(OutDom1+10)=AnoDoCalendário,MONTH(OutDom1+10)=10),OutDom1+10,""),IF(AND(YEAR(OutDom1+17)=AnoDoCalendário,MONTH(OutDom1+17)=10),OutDom1+17,""))</f>
        <v>43753</v>
      </c>
      <c r="O46" s="1">
        <f ca="1">IF(DAY(OutDom1)=1,IF(AND(YEAR(OutDom1+11)=AnoDoCalendário,MONTH(OutDom1+11)=10),OutDom1+11,""),IF(AND(YEAR(OutDom1+18)=AnoDoCalendário,MONTH(OutDom1+18)=10),OutDom1+18,""))</f>
        <v>43754</v>
      </c>
      <c r="P46" s="1">
        <f ca="1">IF(DAY(OutDom1)=1,IF(AND(YEAR(OutDom1+12)=AnoDoCalendário,MONTH(OutDom1+12)=10),OutDom1+12,""),IF(AND(YEAR(OutDom1+19)=AnoDoCalendário,MONTH(OutDom1+19)=10),OutDom1+19,""))</f>
        <v>43755</v>
      </c>
      <c r="Q46" s="1">
        <f ca="1">IF(DAY(OutDom1)=1,IF(AND(YEAR(OutDom1+13)=AnoDoCalendário,MONTH(OutDom1+13)=10),OutDom1+13,""),IF(AND(YEAR(OutDom1+20)=AnoDoCalendário,MONTH(OutDom1+20)=10),OutDom1+20,""))</f>
        <v>43756</v>
      </c>
      <c r="R46" s="1">
        <f ca="1">IF(DAY(OutDom1)=1,IF(AND(YEAR(OutDom1+14)=AnoDoCalendário,MONTH(OutDom1+14)=10),OutDom1+14,""),IF(AND(YEAR(OutDom1+21)=AnoDoCalendário,MONTH(OutDom1+21)=10),OutDom1+21,""))</f>
        <v>43757</v>
      </c>
      <c r="S46" s="26"/>
      <c r="T46" s="30"/>
      <c r="U46" s="1">
        <f ca="1">IF(DAY(NovDom1)=1,IF(AND(YEAR(NovDom1+8)=AnoDoCalendário,MONTH(NovDom1+8)=11),NovDom1+8,""),IF(AND(YEAR(NovDom1+15)=AnoDoCalendário,MONTH(NovDom1+15)=11),NovDom1+15,""))</f>
        <v>43779</v>
      </c>
      <c r="V46" s="1">
        <f ca="1">IF(DAY(NovDom1)=1,IF(AND(YEAR(NovDom1+9)=AnoDoCalendário,MONTH(NovDom1+9)=11),NovDom1+9,""),IF(AND(YEAR(NovDom1+16)=AnoDoCalendário,MONTH(NovDom1+16)=11),NovDom1+16,""))</f>
        <v>43780</v>
      </c>
      <c r="W46" s="1">
        <f ca="1">IF(DAY(NovDom1)=1,IF(AND(YEAR(NovDom1+10)=AnoDoCalendário,MONTH(NovDom1+10)=11),NovDom1+10,""),IF(AND(YEAR(NovDom1+17)=AnoDoCalendário,MONTH(NovDom1+17)=11),NovDom1+17,""))</f>
        <v>43781</v>
      </c>
      <c r="X46" s="1">
        <f ca="1">IF(DAY(NovDom1)=1,IF(AND(YEAR(NovDom1+11)=AnoDoCalendário,MONTH(NovDom1+11)=11),NovDom1+11,""),IF(AND(YEAR(NovDom1+18)=AnoDoCalendário,MONTH(NovDom1+18)=11),NovDom1+18,""))</f>
        <v>43782</v>
      </c>
      <c r="Y46" s="1">
        <f ca="1">IF(DAY(NovDom1)=1,IF(AND(YEAR(NovDom1+12)=AnoDoCalendário,MONTH(NovDom1+12)=11),NovDom1+12,""),IF(AND(YEAR(NovDom1+19)=AnoDoCalendário,MONTH(NovDom1+19)=11),NovDom1+19,""))</f>
        <v>43783</v>
      </c>
      <c r="Z46" s="1">
        <f ca="1">IF(DAY(NovDom1)=1,IF(AND(YEAR(NovDom1+13)=AnoDoCalendário,MONTH(NovDom1+13)=11),NovDom1+13,""),IF(AND(YEAR(NovDom1+20)=AnoDoCalendário,MONTH(NovDom1+20)=11),NovDom1+20,""))</f>
        <v>43784</v>
      </c>
      <c r="AA46" s="1">
        <f ca="1">IF(DAY(NovDom1)=1,IF(AND(YEAR(NovDom1+14)=AnoDoCalendário,MONTH(NovDom1+14)=11),NovDom1+14,""),IF(AND(YEAR(NovDom1+21)=AnoDoCalendário,MONTH(NovDom1+21)=11),NovDom1+21,""))</f>
        <v>43785</v>
      </c>
      <c r="AB46" s="26"/>
      <c r="AC46" s="29"/>
      <c r="AD46" s="1">
        <f ca="1">IF(DAY(DezDom1)=1,IF(AND(YEAR(DezDom1+8)=AnoDoCalendário,MONTH(DezDom1+8)=12),DezDom1+8,""),IF(AND(YEAR(DezDom1+15)=AnoDoCalendário,MONTH(DezDom1+15)=12),DezDom1+15,""))</f>
        <v>43814</v>
      </c>
      <c r="AE46" s="1">
        <f ca="1">IF(DAY(DezDom1)=1,IF(AND(YEAR(DezDom1+9)=AnoDoCalendário,MONTH(DezDom1+9)=12),DezDom1+9,""),IF(AND(YEAR(DezDom1+16)=AnoDoCalendário,MONTH(DezDom1+16)=12),DezDom1+16,""))</f>
        <v>43815</v>
      </c>
      <c r="AF46" s="1">
        <f ca="1">IF(DAY(DezDom1)=1,IF(AND(YEAR(DezDom1+10)=AnoDoCalendário,MONTH(DezDom1+10)=12),DezDom1+10,""),IF(AND(YEAR(DezDom1+17)=AnoDoCalendário,MONTH(DezDom1+17)=12),DezDom1+17,""))</f>
        <v>43816</v>
      </c>
      <c r="AG46" s="1">
        <f ca="1">IF(DAY(DezDom1)=1,IF(AND(YEAR(DezDom1+11)=AnoDoCalendário,MONTH(DezDom1+11)=12),DezDom1+11,""),IF(AND(YEAR(DezDom1+18)=AnoDoCalendário,MONTH(DezDom1+18)=12),DezDom1+18,""))</f>
        <v>43817</v>
      </c>
      <c r="AH46" s="1">
        <f ca="1">IF(DAY(DezDom1)=1,IF(AND(YEAR(DezDom1+12)=AnoDoCalendário,MONTH(DezDom1+12)=12),DezDom1+12,""),IF(AND(YEAR(DezDom1+19)=AnoDoCalendário,MONTH(DezDom1+19)=12),DezDom1+19,""))</f>
        <v>43818</v>
      </c>
      <c r="AI46" s="1">
        <f ca="1">IF(DAY(DezDom1)=1,IF(AND(YEAR(DezDom1+13)=AnoDoCalendário,MONTH(DezDom1+13)=12),DezDom1+13,""),IF(AND(YEAR(DezDom1+20)=AnoDoCalendário,MONTH(DezDom1+20)=12),DezDom1+20,""))</f>
        <v>43819</v>
      </c>
      <c r="AJ46" s="1">
        <f ca="1">IF(DAY(DezDom1)=1,IF(AND(YEAR(DezDom1+14)=AnoDoCalendário,MONTH(DezDom1+14)=12),DezDom1+14,""),IF(AND(YEAR(DezDom1+21)=AnoDoCalendário,MONTH(DezDom1+21)=12),DezDom1+21,""))</f>
        <v>43820</v>
      </c>
    </row>
    <row r="47" spans="3:36" x14ac:dyDescent="0.2">
      <c r="C47" s="1">
        <f ca="1">IF(DAY(SetDom1)=1,IF(AND(YEAR(SetDom1+15)=AnoDoCalendário,MONTH(SetDom1+15)=9),SetDom1+15,""),IF(AND(YEAR(SetDom1+22)=AnoDoCalendário,MONTH(SetDom1+22)=9),SetDom1+22,""))</f>
        <v>43730</v>
      </c>
      <c r="D47" s="1">
        <f ca="1">IF(DAY(SetDom1)=1,IF(AND(YEAR(SetDom1+16)=AnoDoCalendário,MONTH(SetDom1+16)=9),SetDom1+16,""),IF(AND(YEAR(SetDom1+23)=AnoDoCalendário,MONTH(SetDom1+23)=9),SetDom1+23,""))</f>
        <v>43731</v>
      </c>
      <c r="E47" s="1">
        <f ca="1">IF(DAY(SetDom1)=1,IF(AND(YEAR(SetDom1+17)=AnoDoCalendário,MONTH(SetDom1+17)=9),SetDom1+17,""),IF(AND(YEAR(SetDom1+24)=AnoDoCalendário,MONTH(SetDom1+24)=9),SetDom1+24,""))</f>
        <v>43732</v>
      </c>
      <c r="F47" s="1">
        <f ca="1">IF(DAY(SetDom1)=1,IF(AND(YEAR(SetDom1+18)=AnoDoCalendário,MONTH(SetDom1+18)=9),SetDom1+18,""),IF(AND(YEAR(SetDom1+25)=AnoDoCalendário,MONTH(SetDom1+25)=9),SetDom1+25,""))</f>
        <v>43733</v>
      </c>
      <c r="G47" s="1">
        <f ca="1">IF(DAY(SetDom1)=1,IF(AND(YEAR(SetDom1+19)=AnoDoCalendário,MONTH(SetDom1+19)=9),SetDom1+19,""),IF(AND(YEAR(SetDom1+26)=AnoDoCalendário,MONTH(SetDom1+26)=9),SetDom1+26,""))</f>
        <v>43734</v>
      </c>
      <c r="H47" s="1">
        <f ca="1">IF(DAY(SetDom1)=1,IF(AND(YEAR(SetDom1+20)=AnoDoCalendário,MONTH(SetDom1+20)=9),SetDom1+20,""),IF(AND(YEAR(SetDom1+27)=AnoDoCalendário,MONTH(SetDom1+27)=9),SetDom1+27,""))</f>
        <v>43735</v>
      </c>
      <c r="I47" s="1">
        <f ca="1">IF(DAY(SetDom1)=1,IF(AND(YEAR(SetDom1+21)=AnoDoCalendário,MONTH(SetDom1+21)=9),SetDom1+21,""),IF(AND(YEAR(SetDom1+28)=AnoDoCalendário,MONTH(SetDom1+28)=9),SetDom1+28,""))</f>
        <v>43736</v>
      </c>
      <c r="J47" s="26"/>
      <c r="K47" s="29"/>
      <c r="L47" s="1">
        <f ca="1">IF(DAY(OutDom1)=1,IF(AND(YEAR(OutDom1+15)=AnoDoCalendário,MONTH(OutDom1+15)=10),OutDom1+15,""),IF(AND(YEAR(OutDom1+22)=AnoDoCalendário,MONTH(OutDom1+22)=10),OutDom1+22,""))</f>
        <v>43758</v>
      </c>
      <c r="M47" s="1">
        <f ca="1">IF(DAY(OutDom1)=1,IF(AND(YEAR(OutDom1+16)=AnoDoCalendário,MONTH(OutDom1+16)=10),OutDom1+16,""),IF(AND(YEAR(OutDom1+23)=AnoDoCalendário,MONTH(OutDom1+23)=10),OutDom1+23,""))</f>
        <v>43759</v>
      </c>
      <c r="N47" s="1">
        <f ca="1">IF(DAY(OutDom1)=1,IF(AND(YEAR(OutDom1+17)=AnoDoCalendário,MONTH(OutDom1+17)=10),OutDom1+17,""),IF(AND(YEAR(OutDom1+24)=AnoDoCalendário,MONTH(OutDom1+24)=10),OutDom1+24,""))</f>
        <v>43760</v>
      </c>
      <c r="O47" s="1">
        <f ca="1">IF(DAY(OutDom1)=1,IF(AND(YEAR(OutDom1+18)=AnoDoCalendário,MONTH(OutDom1+18)=10),OutDom1+18,""),IF(AND(YEAR(OutDom1+25)=AnoDoCalendário,MONTH(OutDom1+25)=10),OutDom1+25,""))</f>
        <v>43761</v>
      </c>
      <c r="P47" s="1">
        <f ca="1">IF(DAY(OutDom1)=1,IF(AND(YEAR(OutDom1+19)=AnoDoCalendário,MONTH(OutDom1+19)=10),OutDom1+19,""),IF(AND(YEAR(OutDom1+26)=AnoDoCalendário,MONTH(OutDom1+26)=10),OutDom1+26,""))</f>
        <v>43762</v>
      </c>
      <c r="Q47" s="1">
        <f ca="1">IF(DAY(OutDom1)=1,IF(AND(YEAR(OutDom1+20)=AnoDoCalendário,MONTH(OutDom1+20)=10),OutDom1+20,""),IF(AND(YEAR(OutDom1+27)=AnoDoCalendário,MONTH(OutDom1+27)=10),OutDom1+27,""))</f>
        <v>43763</v>
      </c>
      <c r="R47" s="1">
        <f ca="1">IF(DAY(OutDom1)=1,IF(AND(YEAR(OutDom1+21)=AnoDoCalendário,MONTH(OutDom1+21)=10),OutDom1+21,""),IF(AND(YEAR(OutDom1+28)=AnoDoCalendário,MONTH(OutDom1+28)=10),OutDom1+28,""))</f>
        <v>43764</v>
      </c>
      <c r="S47" s="26"/>
      <c r="T47" s="30"/>
      <c r="U47" s="1">
        <f ca="1">IF(DAY(NovDom1)=1,IF(AND(YEAR(NovDom1+15)=AnoDoCalendário,MONTH(NovDom1+15)=11),NovDom1+15,""),IF(AND(YEAR(NovDom1+22)=AnoDoCalendário,MONTH(NovDom1+22)=11),NovDom1+22,""))</f>
        <v>43786</v>
      </c>
      <c r="V47" s="1">
        <f ca="1">IF(DAY(NovDom1)=1,IF(AND(YEAR(NovDom1+16)=AnoDoCalendário,MONTH(NovDom1+16)=11),NovDom1+16,""),IF(AND(YEAR(NovDom1+23)=AnoDoCalendário,MONTH(NovDom1+23)=11),NovDom1+23,""))</f>
        <v>43787</v>
      </c>
      <c r="W47" s="1">
        <f ca="1">IF(DAY(NovDom1)=1,IF(AND(YEAR(NovDom1+17)=AnoDoCalendário,MONTH(NovDom1+17)=11),NovDom1+17,""),IF(AND(YEAR(NovDom1+24)=AnoDoCalendário,MONTH(NovDom1+24)=11),NovDom1+24,""))</f>
        <v>43788</v>
      </c>
      <c r="X47" s="1">
        <f ca="1">IF(DAY(NovDom1)=1,IF(AND(YEAR(NovDom1+18)=AnoDoCalendário,MONTH(NovDom1+18)=11),NovDom1+18,""),IF(AND(YEAR(NovDom1+25)=AnoDoCalendário,MONTH(NovDom1+25)=11),NovDom1+25,""))</f>
        <v>43789</v>
      </c>
      <c r="Y47" s="1">
        <f ca="1">IF(DAY(NovDom1)=1,IF(AND(YEAR(NovDom1+19)=AnoDoCalendário,MONTH(NovDom1+19)=11),NovDom1+19,""),IF(AND(YEAR(NovDom1+26)=AnoDoCalendário,MONTH(NovDom1+26)=11),NovDom1+26,""))</f>
        <v>43790</v>
      </c>
      <c r="Z47" s="1">
        <f ca="1">IF(DAY(NovDom1)=1,IF(AND(YEAR(NovDom1+20)=AnoDoCalendário,MONTH(NovDom1+20)=11),NovDom1+20,""),IF(AND(YEAR(NovDom1+27)=AnoDoCalendário,MONTH(NovDom1+27)=11),NovDom1+27,""))</f>
        <v>43791</v>
      </c>
      <c r="AA47" s="1">
        <f ca="1">IF(DAY(NovDom1)=1,IF(AND(YEAR(NovDom1+21)=AnoDoCalendário,MONTH(NovDom1+21)=11),NovDom1+21,""),IF(AND(YEAR(NovDom1+28)=AnoDoCalendário,MONTH(NovDom1+28)=11),NovDom1+28,""))</f>
        <v>43792</v>
      </c>
      <c r="AB47" s="26"/>
      <c r="AC47" s="29"/>
      <c r="AD47" s="1">
        <f ca="1">IF(DAY(DezDom1)=1,IF(AND(YEAR(DezDom1+15)=AnoDoCalendário,MONTH(DezDom1+15)=12),DezDom1+15,""),IF(AND(YEAR(DezDom1+22)=AnoDoCalendário,MONTH(DezDom1+22)=12),DezDom1+22,""))</f>
        <v>43821</v>
      </c>
      <c r="AE47" s="1">
        <f ca="1">IF(DAY(DezDom1)=1,IF(AND(YEAR(DezDom1+16)=AnoDoCalendário,MONTH(DezDom1+16)=12),DezDom1+16,""),IF(AND(YEAR(DezDom1+23)=AnoDoCalendário,MONTH(DezDom1+23)=12),DezDom1+23,""))</f>
        <v>43822</v>
      </c>
      <c r="AF47" s="1">
        <f ca="1">IF(DAY(DezDom1)=1,IF(AND(YEAR(DezDom1+17)=AnoDoCalendário,MONTH(DezDom1+17)=12),DezDom1+17,""),IF(AND(YEAR(DezDom1+24)=AnoDoCalendário,MONTH(DezDom1+24)=12),DezDom1+24,""))</f>
        <v>43823</v>
      </c>
      <c r="AG47" s="1">
        <f ca="1">IF(DAY(DezDom1)=1,IF(AND(YEAR(DezDom1+18)=AnoDoCalendário,MONTH(DezDom1+18)=12),DezDom1+18,""),IF(AND(YEAR(DezDom1+25)=AnoDoCalendário,MONTH(DezDom1+25)=12),DezDom1+25,""))</f>
        <v>43824</v>
      </c>
      <c r="AH47" s="1">
        <f ca="1">IF(DAY(DezDom1)=1,IF(AND(YEAR(DezDom1+19)=AnoDoCalendário,MONTH(DezDom1+19)=12),DezDom1+19,""),IF(AND(YEAR(DezDom1+26)=AnoDoCalendário,MONTH(DezDom1+26)=12),DezDom1+26,""))</f>
        <v>43825</v>
      </c>
      <c r="AI47" s="1">
        <f ca="1">IF(DAY(DezDom1)=1,IF(AND(YEAR(DezDom1+20)=AnoDoCalendário,MONTH(DezDom1+20)=12),DezDom1+20,""),IF(AND(YEAR(DezDom1+27)=AnoDoCalendário,MONTH(DezDom1+27)=12),DezDom1+27,""))</f>
        <v>43826</v>
      </c>
      <c r="AJ47" s="1">
        <f ca="1">IF(DAY(DezDom1)=1,IF(AND(YEAR(DezDom1+21)=AnoDoCalendário,MONTH(DezDom1+21)=12),DezDom1+21,""),IF(AND(YEAR(DezDom1+28)=AnoDoCalendário,MONTH(DezDom1+28)=12),DezDom1+28,""))</f>
        <v>43827</v>
      </c>
    </row>
    <row r="48" spans="3:36" x14ac:dyDescent="0.2">
      <c r="C48" s="1">
        <f ca="1">IF(DAY(SetDom1)=1,IF(AND(YEAR(SetDom1+22)=AnoDoCalendário,MONTH(SetDom1+22)=9),SetDom1+22,""),IF(AND(YEAR(SetDom1+29)=AnoDoCalendário,MONTH(SetDom1+29)=9),SetDom1+29,""))</f>
        <v>43737</v>
      </c>
      <c r="D48" s="1">
        <f ca="1">IF(DAY(SetDom1)=1,IF(AND(YEAR(SetDom1+23)=AnoDoCalendário,MONTH(SetDom1+23)=9),SetDom1+23,""),IF(AND(YEAR(SetDom1+30)=AnoDoCalendário,MONTH(SetDom1+30)=9),SetDom1+30,""))</f>
        <v>43738</v>
      </c>
      <c r="E48" s="1" t="str">
        <f ca="1">IF(DAY(SetDom1)=1,IF(AND(YEAR(SetDom1+24)=AnoDoCalendário,MONTH(SetDom1+24)=9),SetDom1+24,""),IF(AND(YEAR(SetDom1+31)=AnoDoCalendário,MONTH(SetDom1+31)=9),SetDom1+31,""))</f>
        <v/>
      </c>
      <c r="F48" s="1" t="str">
        <f ca="1">IF(DAY(SetDom1)=1,IF(AND(YEAR(SetDom1+25)=AnoDoCalendário,MONTH(SetDom1+25)=9),SetDom1+25,""),IF(AND(YEAR(SetDom1+32)=AnoDoCalendário,MONTH(SetDom1+32)=9),SetDom1+32,""))</f>
        <v/>
      </c>
      <c r="G48" s="1" t="str">
        <f ca="1">IF(DAY(SetDom1)=1,IF(AND(YEAR(SetDom1+26)=AnoDoCalendário,MONTH(SetDom1+26)=9),SetDom1+26,""),IF(AND(YEAR(SetDom1+33)=AnoDoCalendário,MONTH(SetDom1+33)=9),SetDom1+33,""))</f>
        <v/>
      </c>
      <c r="H48" s="1" t="str">
        <f ca="1">IF(DAY(SetDom1)=1,IF(AND(YEAR(SetDom1+27)=AnoDoCalendário,MONTH(SetDom1+27)=9),SetDom1+27,""),IF(AND(YEAR(SetDom1+34)=AnoDoCalendário,MONTH(SetDom1+34)=9),SetDom1+34,""))</f>
        <v/>
      </c>
      <c r="I48" s="1" t="str">
        <f ca="1">IF(DAY(SetDom1)=1,IF(AND(YEAR(SetDom1+28)=AnoDoCalendário,MONTH(SetDom1+28)=9),SetDom1+28,""),IF(AND(YEAR(SetDom1+35)=AnoDoCalendário,MONTH(SetDom1+35)=9),SetDom1+35,""))</f>
        <v/>
      </c>
      <c r="J48" s="26"/>
      <c r="K48" s="29"/>
      <c r="L48" s="1">
        <f ca="1">IF(DAY(OutDom1)=1,IF(AND(YEAR(OutDom1+22)=AnoDoCalendário,MONTH(OutDom1+22)=10),OutDom1+22,""),IF(AND(YEAR(OutDom1+29)=AnoDoCalendário,MONTH(OutDom1+29)=10),OutDom1+29,""))</f>
        <v>43765</v>
      </c>
      <c r="M48" s="1">
        <f ca="1">IF(DAY(OutDom1)=1,IF(AND(YEAR(OutDom1+23)=AnoDoCalendário,MONTH(OutDom1+23)=10),OutDom1+23,""),IF(AND(YEAR(OutDom1+30)=AnoDoCalendário,MONTH(OutDom1+30)=10),OutDom1+30,""))</f>
        <v>43766</v>
      </c>
      <c r="N48" s="1">
        <f ca="1">IF(DAY(OutDom1)=1,IF(AND(YEAR(OutDom1+24)=AnoDoCalendário,MONTH(OutDom1+24)=10),OutDom1+24,""),IF(AND(YEAR(OutDom1+31)=AnoDoCalendário,MONTH(OutDom1+31)=10),OutDom1+31,""))</f>
        <v>43767</v>
      </c>
      <c r="O48" s="1">
        <f ca="1">IF(DAY(OutDom1)=1,IF(AND(YEAR(OutDom1+25)=AnoDoCalendário,MONTH(OutDom1+25)=10),OutDom1+25,""),IF(AND(YEAR(OutDom1+32)=AnoDoCalendário,MONTH(OutDom1+32)=10),OutDom1+32,""))</f>
        <v>43768</v>
      </c>
      <c r="P48" s="1">
        <f ca="1">IF(DAY(OutDom1)=1,IF(AND(YEAR(OutDom1+26)=AnoDoCalendário,MONTH(OutDom1+26)=10),OutDom1+26,""),IF(AND(YEAR(OutDom1+33)=AnoDoCalendário,MONTH(OutDom1+33)=10),OutDom1+33,""))</f>
        <v>43769</v>
      </c>
      <c r="Q48" s="1" t="str">
        <f ca="1">IF(DAY(OutDom1)=1,IF(AND(YEAR(OutDom1+27)=AnoDoCalendário,MONTH(OutDom1+27)=10),OutDom1+27,""),IF(AND(YEAR(OutDom1+34)=AnoDoCalendário,MONTH(OutDom1+34)=10),OutDom1+34,""))</f>
        <v/>
      </c>
      <c r="R48" s="1" t="str">
        <f ca="1">IF(DAY(OutDom1)=1,IF(AND(YEAR(OutDom1+28)=AnoDoCalendário,MONTH(OutDom1+28)=10),OutDom1+28,""),IF(AND(YEAR(OutDom1+35)=AnoDoCalendário,MONTH(OutDom1+35)=10),OutDom1+35,""))</f>
        <v/>
      </c>
      <c r="S48" s="26"/>
      <c r="T48" s="30"/>
      <c r="U48" s="1">
        <f ca="1">IF(DAY(NovDom1)=1,IF(AND(YEAR(NovDom1+22)=AnoDoCalendário,MONTH(NovDom1+22)=11),NovDom1+22,""),IF(AND(YEAR(NovDom1+29)=AnoDoCalendário,MONTH(NovDom1+29)=11),NovDom1+29,""))</f>
        <v>43793</v>
      </c>
      <c r="V48" s="1">
        <f ca="1">IF(DAY(NovDom1)=1,IF(AND(YEAR(NovDom1+23)=AnoDoCalendário,MONTH(NovDom1+23)=11),NovDom1+23,""),IF(AND(YEAR(NovDom1+30)=AnoDoCalendário,MONTH(NovDom1+30)=11),NovDom1+30,""))</f>
        <v>43794</v>
      </c>
      <c r="W48" s="1">
        <f ca="1">IF(DAY(NovDom1)=1,IF(AND(YEAR(NovDom1+24)=AnoDoCalendário,MONTH(NovDom1+24)=11),NovDom1+24,""),IF(AND(YEAR(NovDom1+31)=AnoDoCalendário,MONTH(NovDom1+31)=11),NovDom1+31,""))</f>
        <v>43795</v>
      </c>
      <c r="X48" s="1">
        <f ca="1">IF(DAY(NovDom1)=1,IF(AND(YEAR(NovDom1+25)=AnoDoCalendário,MONTH(NovDom1+25)=11),NovDom1+25,""),IF(AND(YEAR(NovDom1+32)=AnoDoCalendário,MONTH(NovDom1+32)=11),NovDom1+32,""))</f>
        <v>43796</v>
      </c>
      <c r="Y48" s="1">
        <f ca="1">IF(DAY(NovDom1)=1,IF(AND(YEAR(NovDom1+26)=AnoDoCalendário,MONTH(NovDom1+26)=11),NovDom1+26,""),IF(AND(YEAR(NovDom1+33)=AnoDoCalendário,MONTH(NovDom1+33)=11),NovDom1+33,""))</f>
        <v>43797</v>
      </c>
      <c r="Z48" s="1">
        <f ca="1">IF(DAY(NovDom1)=1,IF(AND(YEAR(NovDom1+27)=AnoDoCalendário,MONTH(NovDom1+27)=11),NovDom1+27,""),IF(AND(YEAR(NovDom1+34)=AnoDoCalendário,MONTH(NovDom1+34)=11),NovDom1+34,""))</f>
        <v>43798</v>
      </c>
      <c r="AA48" s="1">
        <f ca="1">IF(DAY(NovDom1)=1,IF(AND(YEAR(NovDom1+28)=AnoDoCalendário,MONTH(NovDom1+28)=11),NovDom1+28,""),IF(AND(YEAR(NovDom1+35)=AnoDoCalendário,MONTH(NovDom1+35)=11),NovDom1+35,""))</f>
        <v>43799</v>
      </c>
      <c r="AB48" s="26"/>
      <c r="AC48" s="29"/>
      <c r="AD48" s="1">
        <f ca="1">IF(DAY(DezDom1)=1,IF(AND(YEAR(DezDom1+22)=AnoDoCalendário,MONTH(DezDom1+22)=12),DezDom1+22,""),IF(AND(YEAR(DezDom1+29)=AnoDoCalendário,MONTH(DezDom1+29)=12),DezDom1+29,""))</f>
        <v>43828</v>
      </c>
      <c r="AE48" s="1">
        <f ca="1">IF(DAY(DezDom1)=1,IF(AND(YEAR(DezDom1+23)=AnoDoCalendário,MONTH(DezDom1+23)=12),DezDom1+23,""),IF(AND(YEAR(DezDom1+30)=AnoDoCalendário,MONTH(DezDom1+30)=12),DezDom1+30,""))</f>
        <v>43829</v>
      </c>
      <c r="AF48" s="1">
        <f ca="1">IF(DAY(DezDom1)=1,IF(AND(YEAR(DezDom1+24)=AnoDoCalendário,MONTH(DezDom1+24)=12),DezDom1+24,""),IF(AND(YEAR(DezDom1+31)=AnoDoCalendário,MONTH(DezDom1+31)=12),DezDom1+31,""))</f>
        <v>43830</v>
      </c>
      <c r="AG48" s="1" t="str">
        <f ca="1">IF(DAY(DezDom1)=1,IF(AND(YEAR(DezDom1+25)=AnoDoCalendário,MONTH(DezDom1+25)=12),DezDom1+25,""),IF(AND(YEAR(DezDom1+32)=AnoDoCalendário,MONTH(DezDom1+32)=12),DezDom1+32,""))</f>
        <v/>
      </c>
      <c r="AH48" s="1" t="str">
        <f ca="1">IF(DAY(DezDom1)=1,IF(AND(YEAR(DezDom1+26)=AnoDoCalendário,MONTH(DezDom1+26)=12),DezDom1+26,""),IF(AND(YEAR(DezDom1+33)=AnoDoCalendário,MONTH(DezDom1+33)=12),DezDom1+33,""))</f>
        <v/>
      </c>
      <c r="AI48" s="1" t="str">
        <f ca="1">IF(DAY(DezDom1)=1,IF(AND(YEAR(DezDom1+27)=AnoDoCalendário,MONTH(DezDom1+27)=12),DezDom1+27,""),IF(AND(YEAR(DezDom1+34)=AnoDoCalendário,MONTH(DezDom1+34)=12),DezDom1+34,""))</f>
        <v/>
      </c>
      <c r="AJ48" s="1" t="str">
        <f ca="1">IF(DAY(DezDom1)=1,IF(AND(YEAR(DezDom1+28)=AnoDoCalendário,MONTH(DezDom1+28)=12),DezDom1+28,""),IF(AND(YEAR(DezDom1+35)=AnoDoCalendário,MONTH(DezDom1+35)=12),DezDom1+35,""))</f>
        <v/>
      </c>
    </row>
    <row r="49" spans="3:36" x14ac:dyDescent="0.2">
      <c r="C49" s="1" t="str">
        <f ca="1">IF(DAY(SetDom1)=1,IF(AND(YEAR(SetDom1+29)=AnoDoCalendário,MONTH(SetDom1+29)=9),SetDom1+29,""),IF(AND(YEAR(SetDom1+36)=AnoDoCalendário,MONTH(SetDom1+36)=9),SetDom1+36,""))</f>
        <v/>
      </c>
      <c r="D49" s="1" t="str">
        <f ca="1">IF(DAY(SetDom1)=1,IF(AND(YEAR(SetDom1+30)=AnoDoCalendário,MONTH(SetDom1+30)=9),SetDom1+30,""),IF(AND(YEAR(SetDom1+37)=AnoDoCalendário,MONTH(SetDom1+37)=9),SetDom1+37,""))</f>
        <v/>
      </c>
      <c r="E49" s="1" t="str">
        <f ca="1">IF(DAY(SetDom1)=1,IF(AND(YEAR(SetDom1+31)=AnoDoCalendário,MONTH(SetDom1+31)=9),SetDom1+31,""),IF(AND(YEAR(SetDom1+38)=AnoDoCalendário,MONTH(SetDom1+38)=9),SetDom1+38,""))</f>
        <v/>
      </c>
      <c r="F49" s="1" t="str">
        <f ca="1">IF(DAY(SetDom1)=1,IF(AND(YEAR(SetDom1+32)=AnoDoCalendário,MONTH(SetDom1+32)=9),SetDom1+32,""),IF(AND(YEAR(SetDom1+39)=AnoDoCalendário,MONTH(SetDom1+39)=9),SetDom1+39,""))</f>
        <v/>
      </c>
      <c r="G49" s="1" t="str">
        <f ca="1">IF(DAY(SetDom1)=1,IF(AND(YEAR(SetDom1+33)=AnoDoCalendário,MONTH(SetDom1+33)=9),SetDom1+33,""),IF(AND(YEAR(SetDom1+40)=AnoDoCalendário,MONTH(SetDom1+40)=9),SetDom1+40,""))</f>
        <v/>
      </c>
      <c r="H49" s="1" t="str">
        <f ca="1">IF(DAY(SetDom1)=1,IF(AND(YEAR(SetDom1+34)=AnoDoCalendário,MONTH(SetDom1+34)=9),SetDom1+34,""),IF(AND(YEAR(SetDom1+41)=AnoDoCalendário,MONTH(SetDom1+41)=9),SetDom1+41,""))</f>
        <v/>
      </c>
      <c r="I49" s="1" t="str">
        <f ca="1">IF(DAY(SetDom1)=1,IF(AND(YEAR(SetDom1+35)=AnoDoCalendário,MONTH(SetDom1+35)=9),SetDom1+35,""),IF(AND(YEAR(SetDom1+42)=AnoDoCalendário,MONTH(SetDom1+42)=9),SetDom1+42,""))</f>
        <v/>
      </c>
      <c r="J49" s="26"/>
      <c r="K49" s="29"/>
      <c r="L49" s="1" t="str">
        <f ca="1">IF(DAY(OutDom1)=1,IF(AND(YEAR(OutDom1+29)=AnoDoCalendário,MONTH(OutDom1+29)=10),OutDom1+29,""),IF(AND(YEAR(OutDom1+36)=AnoDoCalendário,MONTH(OutDom1+36)=10),OutDom1+36,""))</f>
        <v/>
      </c>
      <c r="M49" s="1" t="str">
        <f ca="1">IF(DAY(OutDom1)=1,IF(AND(YEAR(OutDom1+30)=AnoDoCalendário,MONTH(OutDom1+30)=10),OutDom1+30,""),IF(AND(YEAR(OutDom1+37)=AnoDoCalendário,MONTH(OutDom1+37)=10),OutDom1+37,""))</f>
        <v/>
      </c>
      <c r="N49" s="1" t="str">
        <f ca="1">IF(DAY(OutDom1)=1,IF(AND(YEAR(OutDom1+31)=AnoDoCalendário,MONTH(OutDom1+31)=10),OutDom1+31,""),IF(AND(YEAR(OutDom1+38)=AnoDoCalendário,MONTH(OutDom1+38)=10),OutDom1+38,""))</f>
        <v/>
      </c>
      <c r="O49" s="1" t="str">
        <f ca="1">IF(DAY(OutDom1)=1,IF(AND(YEAR(OutDom1+32)=AnoDoCalendário,MONTH(OutDom1+32)=10),OutDom1+32,""),IF(AND(YEAR(OutDom1+39)=AnoDoCalendário,MONTH(OutDom1+39)=10),OutDom1+39,""))</f>
        <v/>
      </c>
      <c r="P49" s="1" t="str">
        <f ca="1">IF(DAY(OutDom1)=1,IF(AND(YEAR(OutDom1+33)=AnoDoCalendário,MONTH(OutDom1+33)=10),OutDom1+33,""),IF(AND(YEAR(OutDom1+40)=AnoDoCalendário,MONTH(OutDom1+40)=10),OutDom1+40,""))</f>
        <v/>
      </c>
      <c r="Q49" s="1" t="str">
        <f ca="1">IF(DAY(OutDom1)=1,IF(AND(YEAR(OutDom1+34)=AnoDoCalendário,MONTH(OutDom1+34)=10),OutDom1+34,""),IF(AND(YEAR(OutDom1+41)=AnoDoCalendário,MONTH(OutDom1+41)=10),OutDom1+41,""))</f>
        <v/>
      </c>
      <c r="R49" s="1" t="str">
        <f ca="1">IF(DAY(OutDom1)=1,IF(AND(YEAR(OutDom1+35)=AnoDoCalendário,MONTH(OutDom1+35)=10),OutDom1+35,""),IF(AND(YEAR(OutDom1+42)=AnoDoCalendário,MONTH(OutDom1+42)=10),OutDom1+42,""))</f>
        <v/>
      </c>
      <c r="S49" s="26"/>
      <c r="T49" s="30"/>
      <c r="U49" s="1" t="str">
        <f ca="1">IF(DAY(NovDom1)=1,IF(AND(YEAR(NovDom1+29)=AnoDoCalendário,MONTH(NovDom1+29)=11),NovDom1+29,""),IF(AND(YEAR(NovDom1+36)=AnoDoCalendário,MONTH(NovDom1+36)=11),NovDom1+36,""))</f>
        <v/>
      </c>
      <c r="V49" s="1" t="str">
        <f ca="1">IF(DAY(NovDom1)=1,IF(AND(YEAR(NovDom1+30)=AnoDoCalendário,MONTH(NovDom1+30)=11),NovDom1+30,""),IF(AND(YEAR(NovDom1+37)=AnoDoCalendário,MONTH(NovDom1+37)=11),NovDom1+37,""))</f>
        <v/>
      </c>
      <c r="W49" s="1" t="str">
        <f ca="1">IF(DAY(NovDom1)=1,IF(AND(YEAR(NovDom1+31)=AnoDoCalendário,MONTH(NovDom1+31)=11),NovDom1+31,""),IF(AND(YEAR(NovDom1+38)=AnoDoCalendário,MONTH(NovDom1+38)=11),NovDom1+38,""))</f>
        <v/>
      </c>
      <c r="X49" s="1" t="str">
        <f ca="1">IF(DAY(NovDom1)=1,IF(AND(YEAR(NovDom1+32)=AnoDoCalendário,MONTH(NovDom1+32)=11),NovDom1+32,""),IF(AND(YEAR(NovDom1+39)=AnoDoCalendário,MONTH(NovDom1+39)=11),NovDom1+39,""))</f>
        <v/>
      </c>
      <c r="Y49" s="1" t="str">
        <f ca="1">IF(DAY(NovDom1)=1,IF(AND(YEAR(NovDom1+33)=AnoDoCalendário,MONTH(NovDom1+33)=11),NovDom1+33,""),IF(AND(YEAR(NovDom1+40)=AnoDoCalendário,MONTH(NovDom1+40)=11),NovDom1+40,""))</f>
        <v/>
      </c>
      <c r="Z49" s="1" t="str">
        <f ca="1">IF(DAY(NovDom1)=1,IF(AND(YEAR(NovDom1+34)=AnoDoCalendário,MONTH(NovDom1+34)=11),NovDom1+34,""),IF(AND(YEAR(NovDom1+41)=AnoDoCalendário,MONTH(NovDom1+41)=11),NovDom1+41,""))</f>
        <v/>
      </c>
      <c r="AA49" s="1" t="str">
        <f ca="1">IF(DAY(NovDom1)=1,IF(AND(YEAR(NovDom1+35)=AnoDoCalendário,MONTH(NovDom1+35)=11),NovDom1+35,""),IF(AND(YEAR(NovDom1+42)=AnoDoCalendário,MONTH(NovDom1+42)=11),NovDom1+42,""))</f>
        <v/>
      </c>
      <c r="AB49" s="26"/>
      <c r="AC49" s="29"/>
      <c r="AD49" s="1" t="str">
        <f ca="1">IF(DAY(DezDom1)=1,IF(AND(YEAR(DezDom1+29)=AnoDoCalendário,MONTH(DezDom1+29)=12),DezDom1+29,""),IF(AND(YEAR(DezDom1+36)=AnoDoCalendário,MONTH(DezDom1+36)=12),DezDom1+36,""))</f>
        <v/>
      </c>
      <c r="AE49" s="1" t="str">
        <f ca="1">IF(DAY(DezDom1)=1,IF(AND(YEAR(DezDom1+30)=AnoDoCalendário,MONTH(DezDom1+30)=12),DezDom1+30,""),IF(AND(YEAR(DezDom1+37)=AnoDoCalendário,MONTH(DezDom1+37)=12),DezDom1+37,""))</f>
        <v/>
      </c>
      <c r="AF49" s="1" t="str">
        <f ca="1">IF(DAY(DezDom1)=1,IF(AND(YEAR(DezDom1+31)=AnoDoCalendário,MONTH(DezDom1+31)=12),DezDom1+31,""),IF(AND(YEAR(DezDom1+38)=AnoDoCalendário,MONTH(DezDom1+38)=12),DezDom1+38,""))</f>
        <v/>
      </c>
      <c r="AG49" s="1" t="str">
        <f ca="1">IF(DAY(DezDom1)=1,IF(AND(YEAR(DezDom1+32)=AnoDoCalendário,MONTH(DezDom1+32)=12),DezDom1+32,""),IF(AND(YEAR(DezDom1+39)=AnoDoCalendário,MONTH(DezDom1+39)=12),DezDom1+39,""))</f>
        <v/>
      </c>
      <c r="AH49" s="1" t="str">
        <f ca="1">IF(DAY(DezDom1)=1,IF(AND(YEAR(DezDom1+33)=AnoDoCalendário,MONTH(DezDom1+33)=12),DezDom1+33,""),IF(AND(YEAR(DezDom1+40)=AnoDoCalendário,MONTH(DezDom1+40)=12),DezDom1+40,""))</f>
        <v/>
      </c>
      <c r="AI49" s="1" t="str">
        <f ca="1">IF(DAY(DezDom1)=1,IF(AND(YEAR(DezDom1+34)=AnoDoCalendário,MONTH(DezDom1+34)=12),DezDom1+34,""),IF(AND(YEAR(DezDom1+41)=AnoDoCalendário,MONTH(DezDom1+41)=12),DezDom1+41,""))</f>
        <v/>
      </c>
      <c r="AJ49" s="1" t="str">
        <f ca="1">IF(DAY(DezDom1)=1,IF(AND(YEAR(DezDom1+35)=AnoDoCalendário,MONTH(DezDom1+35)=12),DezDom1+35,""),IF(AND(YEAR(DezDom1+42)=AnoDoCalendário,MONTH(DezDom1+42)=12),DezDom1+42,""))</f>
        <v/>
      </c>
    </row>
    <row r="50" spans="3:36" x14ac:dyDescent="0.2"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VLOOKUP(C26,DatasImportantes,1,FALSE)=C26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e Giratório">
              <controlPr defaultSize="0" print="0" autoPict="0" altText="Use os botões para alterar o ano civil ou use a célula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Calendário familiar</vt:lpstr>
      <vt:lpstr>AnoDoCalendário</vt:lpstr>
      <vt:lpstr>'Calendário familiar'!Area_de_impressao</vt:lpstr>
      <vt:lpstr>DatasImportantes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2019-06-13T06:07:09Z</dcterms:modified>
</cp:coreProperties>
</file>