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PTB\"/>
    </mc:Choice>
  </mc:AlternateContent>
  <bookViews>
    <workbookView xWindow="0" yWindow="0" windowWidth="20490" windowHeight="7515"/>
  </bookViews>
  <sheets>
    <sheet name="Orçamento familiar" sheetId="1" r:id="rId1"/>
  </sheets>
  <definedNames>
    <definedName name="Print_Titles">'Orçamento familiar'!$B:$B,'Orçamento familiar'!$17:$17</definedName>
  </definedNames>
  <calcPr calcId="152511"/>
</workbook>
</file>

<file path=xl/calcChain.xml><?xml version="1.0" encoding="utf-8"?>
<calcChain xmlns="http://schemas.openxmlformats.org/spreadsheetml/2006/main">
  <c r="P9" i="1" l="1"/>
  <c r="O10" i="1"/>
  <c r="P15" i="1"/>
  <c r="O15" i="1"/>
  <c r="P25" i="1"/>
  <c r="O25" i="1"/>
  <c r="I9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18" i="1"/>
  <c r="P14" i="1"/>
  <c r="O14" i="1"/>
  <c r="P13" i="1"/>
  <c r="O13" i="1"/>
  <c r="D10" i="1"/>
  <c r="E10" i="1"/>
  <c r="F10" i="1"/>
  <c r="G10" i="1"/>
  <c r="H10" i="1"/>
  <c r="I10" i="1"/>
  <c r="P10" i="1" s="1"/>
  <c r="J10" i="1"/>
  <c r="K10" i="1"/>
  <c r="L10" i="1"/>
  <c r="M10" i="1"/>
  <c r="N10" i="1"/>
  <c r="C10" i="1"/>
  <c r="D9" i="1"/>
  <c r="E9" i="1"/>
  <c r="F9" i="1"/>
  <c r="G9" i="1"/>
  <c r="H9" i="1"/>
  <c r="J9" i="1"/>
  <c r="K9" i="1"/>
  <c r="L9" i="1"/>
  <c r="M9" i="1"/>
  <c r="N9" i="1"/>
  <c r="C9" i="1"/>
  <c r="P8" i="1"/>
  <c r="O8" i="1"/>
  <c r="N8" i="1"/>
  <c r="D8" i="1"/>
  <c r="E8" i="1"/>
  <c r="F8" i="1"/>
  <c r="G8" i="1"/>
  <c r="H8" i="1"/>
  <c r="I8" i="1"/>
  <c r="J8" i="1"/>
  <c r="K8" i="1"/>
  <c r="L8" i="1"/>
  <c r="M8" i="1"/>
  <c r="C8" i="1"/>
  <c r="O9" i="1" l="1"/>
</calcChain>
</file>

<file path=xl/sharedStrings.xml><?xml version="1.0" encoding="utf-8"?>
<sst xmlns="http://schemas.openxmlformats.org/spreadsheetml/2006/main" count="73" uniqueCount="44">
  <si>
    <t>[ANO]</t>
  </si>
  <si>
    <t>Tendência do
dinheiro disponível:</t>
  </si>
  <si>
    <t>Resumo</t>
  </si>
  <si>
    <t>Renda</t>
  </si>
  <si>
    <t>Despesas</t>
  </si>
  <si>
    <t>Dinheiro Disponível</t>
  </si>
  <si>
    <t>Tipo de Renda</t>
  </si>
  <si>
    <t>Renda 1</t>
  </si>
  <si>
    <t>Renda 2</t>
  </si>
  <si>
    <t>Outros Rendimentos</t>
  </si>
  <si>
    <t>Moradia</t>
  </si>
  <si>
    <t>Supermercado</t>
  </si>
  <si>
    <t>Parcela do carro 1</t>
  </si>
  <si>
    <t>Parcela do carro 2</t>
  </si>
  <si>
    <t>Cartão de crédito 1</t>
  </si>
  <si>
    <t>Cartão de crédito 2</t>
  </si>
  <si>
    <t>Seguro</t>
  </si>
  <si>
    <t>Telefone Fixo</t>
  </si>
  <si>
    <t>Celular</t>
  </si>
  <si>
    <t>TV a cabo</t>
  </si>
  <si>
    <t>Internet</t>
  </si>
  <si>
    <t>Conta de Luz</t>
  </si>
  <si>
    <t>Conta de Água</t>
  </si>
  <si>
    <t>Gás</t>
  </si>
  <si>
    <t>Entretenimento</t>
  </si>
  <si>
    <t>Taxa de matrícula</t>
  </si>
  <si>
    <t>Poupança</t>
  </si>
  <si>
    <t>Outros</t>
  </si>
  <si>
    <t>JAN</t>
  </si>
  <si>
    <t>FEV</t>
  </si>
  <si>
    <t>Orçamento
Familiar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</si>
  <si>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</si>
  <si>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</si>
  <si>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</si>
  <si>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</si>
  <si>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</si>
  <si>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</si>
  <si>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</si>
  <si>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</si>
  <si>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</si>
  <si>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</si>
  <si>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TOTAL ACUMULADO AO ANO</t>
  </si>
  <si>
    <t>MÉDIA MENSAL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</si>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</sst>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R$&quot;\ #,##0.00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b/>
      <sz val="24"/>
      <color theme="2"/>
      <name val="Segoe UI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0" fontId="8" fillId="4" borderId="0" xfId="3" applyNumberFormat="1" applyAlignment="1">
      <alignment horizontal="left" vertical="center" indent="1"/>
    </xf>
    <xf numFmtId="0" fontId="9" fillId="5" borderId="0" xfId="1" applyNumberFormat="1" applyFont="1" applyFill="1" applyBorder="1" applyAlignment="1">
      <alignment vertical="center" wrapText="1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</cellXfs>
  <cellStyles count="8">
    <cellStyle name="20% - Ênfase1" xfId="2" builtinId="30"/>
    <cellStyle name="Normal" xfId="0" builtinId="0" customBuiltin="1"/>
    <cellStyle name="Título" xfId="3" builtinId="15" customBuiltin="1"/>
    <cellStyle name="Título 1" xfId="1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7" builtinId="25" customBuiltin="1"/>
  </cellStyles>
  <dxfs count="83">
    <dxf>
      <numFmt numFmtId="165" formatCode="&quot;R$&quot;\ #,##0.00"/>
      <alignment horizontal="right" vertical="center" textRotation="0" wrapText="0" indent="3" justifyLastLine="0" shrinkToFit="0" readingOrder="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R$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Orçamento familiar" defaultPivotStyle="PivotStyleMedium4">
    <tableStyle name="Orçamento familiar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'Orçamento familiar'!$B$10</c:f>
              <c:strCache>
                <c:ptCount val="1"/>
                <c:pt idx="0">
                  <c:v>Dinheiro Disponível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'Orçamento familiar'!$C$7:$N$7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'Orçamento familiar'!$C$10:$N$10</c:f>
              <c:numCache>
                <c:formatCode>"R$"\ #,##0.00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21840"/>
        <c:axId val="381318032"/>
      </c:lineChart>
      <c:catAx>
        <c:axId val="381321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1318032"/>
        <c:crosses val="autoZero"/>
        <c:auto val="1"/>
        <c:lblAlgn val="ctr"/>
        <c:lblOffset val="100"/>
        <c:noMultiLvlLbl val="0"/>
      </c:catAx>
      <c:valAx>
        <c:axId val="381318032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38132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304799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Imagem 3" descr="Caneca de café, calculadora, laptop e pessoa escrevendo no papel. Imagem cortada para mostrar mão e parte inferior da caneca e do laptop. " title="Arte de Cabeçalho do Model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171450"/>
          <a:ext cx="9858376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áfico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Renda" displayName="tblRenda" ref="B12:P15" headerRowDxfId="79" totalsRowDxfId="78">
  <tableColumns count="15">
    <tableColumn id="1" name="Tipo de Renda" totalsRowLabel="TOTAL INCOME" totalsRowDxfId="77"/>
    <tableColumn id="2" name="JAN" totalsRowFunction="sum" dataDxfId="76" totalsRowDxfId="75"/>
    <tableColumn id="3" name="FEV" totalsRowFunction="sum" dataDxfId="74" totalsRowDxfId="73"/>
    <tableColumn id="4" name="MAR" totalsRowFunction="sum" dataDxfId="72" totalsRowDxfId="71"/>
    <tableColumn id="5" name="ABR" totalsRowFunction="sum" dataDxfId="70" totalsRowDxfId="69"/>
    <tableColumn id="6" name="MAIO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GO" totalsRowFunction="sum" dataDxfId="62" totalsRowDxfId="61"/>
    <tableColumn id="10" name="SET" totalsRowFunction="sum" dataDxfId="60" totalsRowDxfId="59"/>
    <tableColumn id="11" name="OUT" totalsRowFunction="sum" dataDxfId="58" totalsRowDxfId="57"/>
    <tableColumn id="12" name="NOV" totalsRowFunction="sum" dataDxfId="56" totalsRowDxfId="55"/>
    <tableColumn id="13" name="DEZ" totalsRowFunction="sum" dataDxfId="54" totalsRowDxfId="53"/>
    <tableColumn id="14" name="TOTAL ACUMULADO AO ANO" totalsRowFunction="sum" dataDxfId="52" totalsRowDxfId="51">
      <calculatedColumnFormula>SUM(tblRenda[[#This Row],[JAN]:[DEZ]])</calculatedColumnFormula>
    </tableColumn>
    <tableColumn id="15" name="MÉDIA MENSAL" dataDxfId="50" totalsRowDxfId="49">
      <calculatedColumnFormula>IFERROR(AVERAGE(tblRenda[[#This Row],[JAN]:[DEZ]]),"")</calculatedColumnFormula>
    </tableColumn>
  </tableColumns>
  <tableStyleInfo name="Orçamento familiar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Sintetiza o rendimento por tipo para cada mês do calendário."/>
    </ext>
  </extLst>
</table>
</file>

<file path=xl/tables/table2.xml><?xml version="1.0" encoding="utf-8"?>
<table xmlns="http://schemas.openxmlformats.org/spreadsheetml/2006/main" id="2" name="tblDespesas" displayName="tblDespesas" ref="B17:P35" headerRowDxfId="48" totalsRowDxfId="47">
  <tableColumns count="15">
    <tableColumn id="1" name="Despesas" totalsRowLabel="TOTAL EXPENSES" dataDxfId="46" totalsRowDxfId="45"/>
    <tableColumn id="2" name="JAN" totalsRowFunction="sum" dataDxfId="13" totalsRowDxfId="44"/>
    <tableColumn id="3" name="FEV" totalsRowFunction="sum" dataDxfId="12" totalsRowDxfId="43"/>
    <tableColumn id="4" name="MAR" totalsRowFunction="sum" dataDxfId="11" totalsRowDxfId="42"/>
    <tableColumn id="5" name="ABR" totalsRowFunction="sum" dataDxfId="10" totalsRowDxfId="41"/>
    <tableColumn id="6" name="MAIO" totalsRowFunction="sum" dataDxfId="9" totalsRowDxfId="40"/>
    <tableColumn id="7" name="JUN" totalsRowFunction="sum" dataDxfId="8" totalsRowDxfId="39"/>
    <tableColumn id="8" name="JUL" totalsRowFunction="sum" dataDxfId="7" totalsRowDxfId="38"/>
    <tableColumn id="9" name="AGO" totalsRowFunction="sum" dataDxfId="6" totalsRowDxfId="37"/>
    <tableColumn id="10" name="SET" totalsRowFunction="sum" dataDxfId="5" totalsRowDxfId="36"/>
    <tableColumn id="11" name="OUT" totalsRowFunction="sum" dataDxfId="4" totalsRowDxfId="35"/>
    <tableColumn id="12" name="NOV" totalsRowFunction="sum" dataDxfId="3" totalsRowDxfId="34"/>
    <tableColumn id="13" name="DEZ" totalsRowFunction="sum" dataDxfId="2" totalsRowDxfId="33"/>
    <tableColumn id="14" name="TOTAL ACUMULADO AO ANO" totalsRowFunction="sum" dataDxfId="1" totalsRowDxfId="32">
      <calculatedColumnFormula>SUM(tblDespesas[[#This Row],[JAN]:[DEZ]])</calculatedColumnFormula>
    </tableColumn>
    <tableColumn id="15" name="MÉDIA MENSAL" totalsRowFunction="sum" dataDxfId="0" totalsRowDxfId="31">
      <calculatedColumnFormula>IFERROR(AVERAGE(tblDespesas[[#This Row],[JAN]:[DEZ]]),"")</calculatedColumnFormula>
    </tableColumn>
  </tableColumns>
  <tableStyleInfo name="Orçamento familiar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Síntese de despesas por cada mês do calendário."/>
    </ext>
  </extLst>
</table>
</file>

<file path=xl/tables/table3.xml><?xml version="1.0" encoding="utf-8"?>
<table xmlns="http://schemas.openxmlformats.org/spreadsheetml/2006/main" id="3" name="Tabela3" displayName="Tabela3" ref="B7:P10" totalsRowShown="0" headerRowDxfId="30" dataDxfId="29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Resumo" dataDxfId="28"/>
    <tableColumn id="2" name="JAN" dataDxfId="27"/>
    <tableColumn id="3" name="FEV" dataDxfId="26"/>
    <tableColumn id="4" name="MAR" dataDxfId="25"/>
    <tableColumn id="5" name="ABR" dataDxfId="24"/>
    <tableColumn id="6" name="MAIO" dataDxfId="23"/>
    <tableColumn id="7" name="JUN" dataDxfId="22"/>
    <tableColumn id="8" name="JUL" dataDxfId="21"/>
    <tableColumn id="9" name="AGO" dataDxfId="20"/>
    <tableColumn id="10" name="SET" dataDxfId="19"/>
    <tableColumn id="11" name="OUT" dataDxfId="18"/>
    <tableColumn id="12" name="NOV" dataDxfId="17"/>
    <tableColumn id="13" name="DEZ" dataDxfId="16"/>
    <tableColumn id="14" name="TOTAL ACUMULADO AO ANO" dataDxfId="15">
      <calculatedColumnFormula>SUM(C8:N8)</calculatedColumnFormula>
    </tableColumn>
    <tableColumn id="15" name="MÉDIA MENSAL" dataDxfId="14">
      <calculatedColumnFormula>IFERROR(AVERAGE(C8:N8),"")</calculatedColumnFormula>
    </tableColumn>
  </tableColumns>
  <tableStyleInfo name="Orçamento familia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2" style="9" customWidth="1"/>
    <col min="3" max="4" width="11.85546875" style="42" customWidth="1"/>
    <col min="5" max="6" width="13.28515625" style="42" customWidth="1"/>
    <col min="7" max="14" width="11.85546875" style="42" customWidth="1"/>
    <col min="15" max="15" width="31.42578125" style="42" customWidth="1"/>
    <col min="16" max="16" width="26.140625" style="43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0" t="s">
        <v>0</v>
      </c>
      <c r="C2" s="40"/>
      <c r="D2" s="40"/>
      <c r="E2" s="41" t="s">
        <v>30</v>
      </c>
      <c r="F2" s="41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5">
        <f>IF(COUNT(tblRenda[JAN])=0,"",SUM(tblRenda[JAN]))</f>
        <v>4775</v>
      </c>
      <c r="D8" s="35">
        <f>IF(COUNT(tblRenda[FEV])=0,"",SUM(tblRenda[FEV]))</f>
        <v>5213</v>
      </c>
      <c r="E8" s="35">
        <f>IF(COUNT(tblRenda[MAR])=0,"",SUM(tblRenda[MAR]))</f>
        <v>4821</v>
      </c>
      <c r="F8" s="35">
        <f>IF(COUNT(tblRenda[ABR])=0,"",SUM(tblRenda[ABR]))</f>
        <v>5088</v>
      </c>
      <c r="G8" s="35">
        <f>IF(COUNT(tblRenda[MAIO])=0,"",SUM(tblRenda[MAIO]))</f>
        <v>4963</v>
      </c>
      <c r="H8" s="35">
        <f>IF(COUNT(tblRenda[JUN])=0,"",SUM(tblRenda[JUN]))</f>
        <v>5094</v>
      </c>
      <c r="I8" s="35">
        <f>IF(COUNT(tblRenda[JUL])=0,"",SUM(tblRenda[JUL]))</f>
        <v>4957</v>
      </c>
      <c r="J8" s="35">
        <f>IF(COUNT(tblRenda[AGO])=0,"",SUM(tblRenda[AGO]))</f>
        <v>5008</v>
      </c>
      <c r="K8" s="35" t="str">
        <f>IF(COUNT(tblRenda[SET])=0,"",SUM(tblRenda[SET]))</f>
        <v/>
      </c>
      <c r="L8" s="35" t="str">
        <f>IF(COUNT(tblRenda[OUT])=0,"",SUM(tblRenda[OUT]))</f>
        <v/>
      </c>
      <c r="M8" s="35" t="str">
        <f>IF(COUNT(tblRenda[NOV])=0,"",SUM(tblRenda[NOV]))</f>
        <v/>
      </c>
      <c r="N8" s="35" t="str">
        <f>IF(COUNT(tblRenda[DEZ])=0,"",SUM(tblRenda[DEZ]))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4</v>
      </c>
      <c r="C9" s="35">
        <f>IF(COUNT(tblDespesas[JAN])=0,"",SUM(tblDespesas[JAN]))</f>
        <v>3955</v>
      </c>
      <c r="D9" s="35">
        <f>IF(COUNT(tblDespesas[FEV])=0,"",SUM(tblDespesas[FEV]))</f>
        <v>4036</v>
      </c>
      <c r="E9" s="35">
        <f>IF(COUNT(tblDespesas[MAR])=0,"",SUM(tblDespesas[MAR]))</f>
        <v>4047</v>
      </c>
      <c r="F9" s="35">
        <f>IF(COUNT(tblDespesas[ABR])=0,"",SUM(tblDespesas[ABR]))</f>
        <v>4053</v>
      </c>
      <c r="G9" s="35">
        <f>IF(COUNT(tblDespesas[MAIO])=0,"",SUM(tblDespesas[MAIO]))</f>
        <v>3982</v>
      </c>
      <c r="H9" s="35">
        <f>IF(COUNT(tblDespesas[JUN])=0,"",SUM(tblDespesas[JUN]))</f>
        <v>4060</v>
      </c>
      <c r="I9" s="35">
        <f>IF(COUNT(tblDespesas[JUL])=0,"",SUM(tblDespesas[JUL]))</f>
        <v>4282</v>
      </c>
      <c r="J9" s="35">
        <f>IF(COUNT(tblDespesas[AGO])=0,"",SUM(tblDespesas[AGO]))</f>
        <v>4227</v>
      </c>
      <c r="K9" s="35" t="str">
        <f>IF(COUNT(tblDespesas[SET])=0,"",SUM(tblDespesas[SET]))</f>
        <v/>
      </c>
      <c r="L9" s="35" t="str">
        <f>IF(COUNT(tblDespesas[OUT])=0,"",SUM(tblDespesas[OUT]))</f>
        <v/>
      </c>
      <c r="M9" s="35" t="str">
        <f>IF(COUNT(tblDespesas[NOV])=0,"",SUM(tblDespesas[NOV]))</f>
        <v/>
      </c>
      <c r="N9" s="35" t="str">
        <f>IF(COUNT(tblDespesas[DEZ])=0,"",SUM(tblDespesas[DEZ]))</f>
        <v/>
      </c>
      <c r="O9" s="35">
        <f t="shared" ref="O9" si="0">SUM(C9:N9)</f>
        <v>32642</v>
      </c>
      <c r="P9" s="36">
        <f>IFERROR(AVERAGE(C9:N9),"")</f>
        <v>4080.25</v>
      </c>
    </row>
    <row r="10" spans="1:17" ht="21" customHeight="1" x14ac:dyDescent="0.3">
      <c r="A10" s="1"/>
      <c r="B10" s="34" t="s">
        <v>5</v>
      </c>
      <c r="C10" s="35">
        <f>IFERROR(IF(COUNT(tblRenda[JAN])=0,"",C8-C9),"")</f>
        <v>820</v>
      </c>
      <c r="D10" s="35">
        <f>IFERROR(IF(COUNT(tblRenda[FEV])=0,"",D8-D9),"")</f>
        <v>1177</v>
      </c>
      <c r="E10" s="35">
        <f>IFERROR(IF(COUNT(tblRenda[MAR])=0,"",E8-E9),"")</f>
        <v>774</v>
      </c>
      <c r="F10" s="35">
        <f>IFERROR(IF(COUNT(tblRenda[ABR])=0,"",F8-F9),"")</f>
        <v>1035</v>
      </c>
      <c r="G10" s="35">
        <f>IFERROR(IF(COUNT(tblRenda[MAIO])=0,"",G8-G9),"")</f>
        <v>981</v>
      </c>
      <c r="H10" s="35">
        <f>IFERROR(IF(COUNT(tblRenda[JUN])=0,"",H8-H9),"")</f>
        <v>1034</v>
      </c>
      <c r="I10" s="35">
        <f>IFERROR(IF(COUNT(tblRenda[JUL])=0,"",I8-I9),"")</f>
        <v>675</v>
      </c>
      <c r="J10" s="35">
        <f>IFERROR(IF(COUNT(tblRenda[AGO])=0,"",J8-J9),"")</f>
        <v>781</v>
      </c>
      <c r="K10" s="35" t="str">
        <f>IFERROR(IF(COUNT(tblRenda[SET])=0,"",K8-K9),"")</f>
        <v/>
      </c>
      <c r="L10" s="35" t="str">
        <f>IFERROR(IF(COUNT(tblRenda[OUT])=0,"",L8-L9),"")</f>
        <v/>
      </c>
      <c r="M10" s="35" t="str">
        <f>IFERROR(IF(COUNT(tblRenda[NOV])=0,"",M8-M9),"")</f>
        <v/>
      </c>
      <c r="N10" s="35" t="str">
        <f>IFERROR(IF(COUNT(tblRenda[DEZ])=0,"",N8-N9),"")</f>
        <v/>
      </c>
      <c r="O10" s="35">
        <f>SUM(C10:N10)</f>
        <v>7277</v>
      </c>
      <c r="P10" s="36">
        <f>IFERROR(AVERAGE(C10:N10),"")</f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SUM(tblRenda[[#This Row],[JAN]:[DEZ]])</f>
        <v>33450</v>
      </c>
      <c r="P13" s="38">
        <f>IFERROR(AVERAGE(tblRenda[[#This Row],[JAN]:[DEZ]]),"")</f>
        <v>4181.25</v>
      </c>
    </row>
    <row r="14" spans="1:17" ht="21" customHeight="1" x14ac:dyDescent="0.3">
      <c r="A14" s="1"/>
      <c r="B14" s="8" t="s">
        <v>8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SUM(tblRenda[[#This Row],[JAN]:[DEZ]])</f>
        <v>2115</v>
      </c>
      <c r="P14" s="38">
        <f>IFERROR(AVERAGE(tblRenda[[#This Row],[JAN]:[DEZ]]),"")</f>
        <v>264.375</v>
      </c>
    </row>
    <row r="15" spans="1:17" ht="21" customHeight="1" x14ac:dyDescent="0.3">
      <c r="A15" s="1"/>
      <c r="B15" s="8" t="s">
        <v>9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SUM(tblRenda[[#This Row],[JAN]:[DEZ]])</f>
        <v>4354</v>
      </c>
      <c r="P15" s="38">
        <f>IFERROR(AVERAGE(tblRenda[[#This Row],[JAN]:[DEZ]]),"")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SUM(tblDespesas[[#This Row],[JAN]:[DEZ]])</f>
        <v>12000</v>
      </c>
      <c r="P18" s="38">
        <f>IFERROR(AVERAGE(tblDespesas[[#This Row],[JAN]:[DEZ]]),"")</f>
        <v>1500</v>
      </c>
    </row>
    <row r="19" spans="1:16" ht="21" customHeight="1" x14ac:dyDescent="0.3">
      <c r="A19" s="1"/>
      <c r="B19" s="8" t="s">
        <v>11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SUM(tblDespesas[[#This Row],[JAN]:[DEZ]])</f>
        <v>2413</v>
      </c>
      <c r="P19" s="38">
        <f>IFERROR(AVERAGE(tblDespesas[[#This Row],[JAN]:[DEZ]]),"")</f>
        <v>301.625</v>
      </c>
    </row>
    <row r="20" spans="1:16" ht="21" customHeight="1" x14ac:dyDescent="0.3">
      <c r="A20" s="1"/>
      <c r="B20" s="8" t="s">
        <v>12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SUM(tblDespesas[[#This Row],[JAN]:[DEZ]])</f>
        <v>2760</v>
      </c>
      <c r="P20" s="38">
        <f>IFERROR(AVERAGE(tblDespesas[[#This Row],[JAN]:[DEZ]]),"")</f>
        <v>345</v>
      </c>
    </row>
    <row r="21" spans="1:16" ht="21" customHeight="1" x14ac:dyDescent="0.3">
      <c r="A21" s="1"/>
      <c r="B21" s="8" t="s">
        <v>13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SUM(tblDespesas[[#This Row],[JAN]:[DEZ]])</f>
        <v>2280</v>
      </c>
      <c r="P21" s="38">
        <f>IFERROR(AVERAGE(tblDespesas[[#This Row],[JAN]:[DEZ]]),"")</f>
        <v>285</v>
      </c>
    </row>
    <row r="22" spans="1:16" ht="21" customHeight="1" x14ac:dyDescent="0.3">
      <c r="A22" s="1"/>
      <c r="B22" s="8" t="s">
        <v>14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SUM(tblDespesas[[#This Row],[JAN]:[DEZ]])</f>
        <v>360</v>
      </c>
      <c r="P22" s="38">
        <f>IFERROR(AVERAGE(tblDespesas[[#This Row],[JAN]:[DEZ]]),"")</f>
        <v>45</v>
      </c>
    </row>
    <row r="23" spans="1:16" ht="21" customHeight="1" x14ac:dyDescent="0.3">
      <c r="A23" s="1"/>
      <c r="B23" s="8" t="s">
        <v>15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SUM(tblDespesas[[#This Row],[JAN]:[DEZ]])</f>
        <v>400</v>
      </c>
      <c r="P23" s="38">
        <f>IFERROR(AVERAGE(tblDespesas[[#This Row],[JAN]:[DEZ]]),"")</f>
        <v>50</v>
      </c>
    </row>
    <row r="24" spans="1:16" ht="21" customHeight="1" x14ac:dyDescent="0.3">
      <c r="A24" s="1"/>
      <c r="B24" s="8" t="s">
        <v>16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SUM(tblDespesas[[#This Row],[JAN]:[DEZ]])</f>
        <v>960</v>
      </c>
      <c r="P24" s="38">
        <f>IFERROR(AVERAGE(tblDespesas[[#This Row],[JAN]:[DEZ]]),"")</f>
        <v>120</v>
      </c>
    </row>
    <row r="25" spans="1:16" ht="21" customHeight="1" x14ac:dyDescent="0.3">
      <c r="A25" s="1"/>
      <c r="B25" s="8" t="s">
        <v>17</v>
      </c>
      <c r="C25" s="37">
        <v>50</v>
      </c>
      <c r="D25" s="37">
        <v>50</v>
      </c>
      <c r="E25" s="37">
        <v>50</v>
      </c>
      <c r="F25" s="37">
        <v>50</v>
      </c>
      <c r="G25" s="37">
        <v>50</v>
      </c>
      <c r="H25" s="37">
        <v>50</v>
      </c>
      <c r="I25" s="37">
        <v>50</v>
      </c>
      <c r="J25" s="37">
        <v>50</v>
      </c>
      <c r="K25" s="37"/>
      <c r="L25" s="37"/>
      <c r="M25" s="37"/>
      <c r="N25" s="37"/>
      <c r="O25" s="37">
        <f>SUM(tblDespesas[[#This Row],[JAN]:[DEZ]])</f>
        <v>400</v>
      </c>
      <c r="P25" s="38">
        <f>IFERROR(AVERAGE(tblDespesas[[#This Row],[JAN]:[DEZ]]),"")</f>
        <v>50</v>
      </c>
    </row>
    <row r="26" spans="1:16" ht="21" customHeight="1" x14ac:dyDescent="0.3">
      <c r="A26" s="1"/>
      <c r="B26" s="8" t="s">
        <v>18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SUM(tblDespesas[[#This Row],[JAN]:[DEZ]])</f>
        <v>610</v>
      </c>
      <c r="P26" s="38">
        <f>IFERROR(AVERAGE(tblDespesas[[#This Row],[JAN]:[DEZ]]),"")</f>
        <v>76.25</v>
      </c>
    </row>
    <row r="27" spans="1:16" ht="21" customHeight="1" x14ac:dyDescent="0.3">
      <c r="A27" s="1"/>
      <c r="B27" s="8" t="s">
        <v>19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SUM(tblDespesas[[#This Row],[JAN]:[DEZ]])</f>
        <v>496</v>
      </c>
      <c r="P27" s="38">
        <f>IFERROR(AVERAGE(tblDespesas[[#This Row],[JAN]:[DEZ]]),"")</f>
        <v>62</v>
      </c>
    </row>
    <row r="28" spans="1:16" ht="21" customHeight="1" x14ac:dyDescent="0.3">
      <c r="A28" s="1"/>
      <c r="B28" s="8" t="s">
        <v>20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SUM(tblDespesas[[#This Row],[JAN]:[DEZ]])</f>
        <v>360</v>
      </c>
      <c r="P28" s="38">
        <f>IFERROR(AVERAGE(tblDespesas[[#This Row],[JAN]:[DEZ]]),"")</f>
        <v>45</v>
      </c>
    </row>
    <row r="29" spans="1:16" ht="21" customHeight="1" x14ac:dyDescent="0.3">
      <c r="A29" s="1"/>
      <c r="B29" s="8" t="s">
        <v>21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SUM(tblDespesas[[#This Row],[JAN]:[DEZ]])</f>
        <v>1683</v>
      </c>
      <c r="P29" s="38">
        <f>IFERROR(AVERAGE(tblDespesas[[#This Row],[JAN]:[DEZ]]),"")</f>
        <v>210.375</v>
      </c>
    </row>
    <row r="30" spans="1:16" ht="21" customHeight="1" x14ac:dyDescent="0.25">
      <c r="B30" s="8" t="s">
        <v>22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SUM(tblDespesas[[#This Row],[JAN]:[DEZ]])</f>
        <v>311</v>
      </c>
      <c r="P30" s="38">
        <f>IFERROR(AVERAGE(tblDespesas[[#This Row],[JAN]:[DEZ]]),"")</f>
        <v>38.875</v>
      </c>
    </row>
    <row r="31" spans="1:16" ht="21" customHeight="1" x14ac:dyDescent="0.3">
      <c r="A31" s="1"/>
      <c r="B31" s="8" t="s">
        <v>23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SUM(tblDespesas[[#This Row],[JAN]:[DEZ]])</f>
        <v>362</v>
      </c>
      <c r="P31" s="38">
        <f>IFERROR(AVERAGE(tblDespesas[[#This Row],[JAN]:[DEZ]]),"")</f>
        <v>45.25</v>
      </c>
    </row>
    <row r="32" spans="1:16" ht="21" customHeight="1" x14ac:dyDescent="0.25">
      <c r="B32" s="8" t="s">
        <v>24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SUM(tblDespesas[[#This Row],[JAN]:[DEZ]])</f>
        <v>747</v>
      </c>
      <c r="P32" s="38">
        <f>IFERROR(AVERAGE(tblDespesas[[#This Row],[JAN]:[DEZ]]),"")</f>
        <v>93.375</v>
      </c>
    </row>
    <row r="33" spans="2:16" ht="21" customHeight="1" x14ac:dyDescent="0.25">
      <c r="B33" s="8" t="s">
        <v>25</v>
      </c>
      <c r="C33" s="37">
        <v>550</v>
      </c>
      <c r="D33" s="37">
        <v>550</v>
      </c>
      <c r="E33" s="37">
        <v>550</v>
      </c>
      <c r="F33" s="37">
        <v>550</v>
      </c>
      <c r="G33" s="37">
        <v>550</v>
      </c>
      <c r="H33" s="37">
        <v>550</v>
      </c>
      <c r="I33" s="37">
        <v>550</v>
      </c>
      <c r="J33" s="37">
        <v>550</v>
      </c>
      <c r="K33" s="37"/>
      <c r="L33" s="37"/>
      <c r="M33" s="37"/>
      <c r="N33" s="37"/>
      <c r="O33" s="37">
        <f>SUM(tblDespesas[[#This Row],[JAN]:[DEZ]])</f>
        <v>4400</v>
      </c>
      <c r="P33" s="38">
        <f>IFERROR(AVERAGE(tblDespesas[[#This Row],[JAN]:[DEZ]]),"")</f>
        <v>550</v>
      </c>
    </row>
    <row r="34" spans="2:16" ht="21" customHeight="1" x14ac:dyDescent="0.25">
      <c r="B34" s="8" t="s">
        <v>26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SUM(tblDespesas[[#This Row],[JAN]:[DEZ]])</f>
        <v>1900</v>
      </c>
      <c r="P34" s="38">
        <f>IFERROR(AVERAGE(tblDespesas[[#This Row],[JAN]:[DEZ]]),"")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7">
        <f>SUM(tblDespesas[[#This Row],[JAN]:[DEZ]])</f>
        <v>200</v>
      </c>
      <c r="P35" s="38">
        <f>IFERROR(AVERAGE(tblDespesas[[#This Row],[JAN]:[DEZ]]),"")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familiar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2014-02-21T14:40:56Z</dcterms:modified>
</cp:coreProperties>
</file>