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ms-excel.template.macroEnabled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vbaProject.bin" ContentType="application/vnd.ms-office.vbaProject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vbaProjectSignature.bin" ContentType="application/vnd.ms-office.vbaProjectSignature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027" codeName="{469F9632-C30C-E82D-81D8-AA9462E77215}"/>
  <workbookPr filterPrivacy="1" codeName="ThisWorkbook"/>
  <bookViews>
    <workbookView xWindow="0" yWindow="0" windowWidth="19200" windowHeight="11055"/>
  </bookViews>
  <sheets>
    <sheet name="Raport sprzedaży kwartalnej" sheetId="1" r:id="rId1"/>
    <sheet name="Obliczenia" sheetId="2" state="hidden" r:id="rId2"/>
  </sheets>
  <definedNames>
    <definedName name="Inne">Obliczenia!$E$16:$I$16</definedName>
    <definedName name="n">'Raport sprzedaży kwartalnej'!$K$2</definedName>
    <definedName name="NPierwszych">Obliczenia!$E$4:INDEX(Obliczenia!$E$4:$I$14,COUNT(Obliczenia!$D$4:$D$14)+1,5)</definedName>
    <definedName name="_xlnm.Print_Area" localSheetId="0">'Raport sprzedaży kwartalnej'!$A$1:$H$63</definedName>
    <definedName name="PodtytułWykresu">Obliczenia!$B$22</definedName>
    <definedName name="Suma">Obliczenia!$E$18:$I$18</definedName>
    <definedName name="UwzględnijInne">'Raport sprzedaży kwartalnej'!$K$4</definedName>
  </definedNames>
  <calcPr calcId="152511" concurrentCalc="0"/>
</workbook>
</file>

<file path=xl/calcChain.xml><?xml version="1.0" encoding="utf-8"?>
<calcChain xmlns="http://schemas.openxmlformats.org/spreadsheetml/2006/main">
  <c r="B16" i="2" l="1"/>
  <c r="B22" i="2"/>
  <c r="I18" i="2"/>
  <c r="H18" i="2"/>
  <c r="G18" i="2"/>
  <c r="F18" i="2"/>
  <c r="E15" i="2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C14" i="2"/>
  <c r="C13" i="2"/>
  <c r="C12" i="2"/>
  <c r="D13" i="2"/>
  <c r="H13" i="2"/>
  <c r="G13" i="2"/>
  <c r="D14" i="2"/>
  <c r="H14" i="2"/>
  <c r="I13" i="2"/>
  <c r="E13" i="2"/>
  <c r="F13" i="2"/>
  <c r="C11" i="2"/>
  <c r="D12" i="2"/>
  <c r="C10" i="2"/>
  <c r="J13" i="2"/>
  <c r="I14" i="2"/>
  <c r="E14" i="2"/>
  <c r="F14" i="2"/>
  <c r="G14" i="2"/>
  <c r="H12" i="2"/>
  <c r="G12" i="2"/>
  <c r="E12" i="2"/>
  <c r="F12" i="2"/>
  <c r="I12" i="2"/>
  <c r="D11" i="2"/>
  <c r="I11" i="2"/>
  <c r="J18" i="2"/>
  <c r="C8" i="2"/>
  <c r="C7" i="2"/>
  <c r="C9" i="2"/>
  <c r="D10" i="2"/>
  <c r="C6" i="2"/>
  <c r="C5" i="2"/>
  <c r="J14" i="2"/>
  <c r="J12" i="2"/>
  <c r="G11" i="2"/>
  <c r="D7" i="2"/>
  <c r="E7" i="2"/>
  <c r="H11" i="2"/>
  <c r="E11" i="2"/>
  <c r="D8" i="2"/>
  <c r="G8" i="2"/>
  <c r="F11" i="2"/>
  <c r="F10" i="2"/>
  <c r="E10" i="2"/>
  <c r="I10" i="2"/>
  <c r="H10" i="2"/>
  <c r="G10" i="2"/>
  <c r="D9" i="2"/>
  <c r="D5" i="2"/>
  <c r="D6" i="2"/>
  <c r="F7" i="2"/>
  <c r="J11" i="2"/>
  <c r="F8" i="2"/>
  <c r="H8" i="2"/>
  <c r="G7" i="2"/>
  <c r="I8" i="2"/>
  <c r="I7" i="2"/>
  <c r="H7" i="2"/>
  <c r="E8" i="2"/>
  <c r="J10" i="2"/>
  <c r="I5" i="2"/>
  <c r="H5" i="2"/>
  <c r="G5" i="2"/>
  <c r="F5" i="2"/>
  <c r="E5" i="2"/>
  <c r="H9" i="2"/>
  <c r="G9" i="2"/>
  <c r="F9" i="2"/>
  <c r="E9" i="2"/>
  <c r="I9" i="2"/>
  <c r="F6" i="2"/>
  <c r="E6" i="2"/>
  <c r="I6" i="2"/>
  <c r="H6" i="2"/>
  <c r="G6" i="2"/>
  <c r="J8" i="2"/>
  <c r="J7" i="2"/>
  <c r="J9" i="2"/>
  <c r="J6" i="2"/>
  <c r="F16" i="2"/>
  <c r="J5" i="2"/>
  <c r="G16" i="2"/>
  <c r="H16" i="2"/>
  <c r="I16" i="2"/>
  <c r="J16" i="2"/>
</calcChain>
</file>

<file path=xl/sharedStrings.xml><?xml version="1.0" encoding="utf-8"?>
<sst xmlns="http://schemas.openxmlformats.org/spreadsheetml/2006/main" count="50" uniqueCount="44">
  <si>
    <t>RAPORT SPRZEDAŻY KWARTALNEJ</t>
  </si>
  <si>
    <t>POKAŻ NAJPOPULARNIEJSZE</t>
  </si>
  <si>
    <t>PRODUKTY</t>
  </si>
  <si>
    <t>POKAŻ WSZYSTKIE INNE</t>
  </si>
  <si>
    <t>NIE</t>
  </si>
  <si>
    <t>PRODUKT</t>
  </si>
  <si>
    <t>KWARTAŁ 1</t>
  </si>
  <si>
    <t>KWARTAŁ 2</t>
  </si>
  <si>
    <t>KWARTAŁ 3</t>
  </si>
  <si>
    <t>KWARTAŁ 4</t>
  </si>
  <si>
    <t>SUMA</t>
  </si>
  <si>
    <t>Ramy</t>
  </si>
  <si>
    <t>Hamulce tarczowe, przednie</t>
  </si>
  <si>
    <t>Hamulce szczękowe, przednie</t>
  </si>
  <si>
    <t>Hamulce tarczowe, tylnie</t>
  </si>
  <si>
    <t>Hamulce szczękowe, tylnie</t>
  </si>
  <si>
    <t>Siodełka</t>
  </si>
  <si>
    <t>Widełki</t>
  </si>
  <si>
    <t>Linki hamulcowe</t>
  </si>
  <si>
    <t>Linki do przerzutek</t>
  </si>
  <si>
    <t>Tylnie zębatki</t>
  </si>
  <si>
    <t>Przednie zębatki</t>
  </si>
  <si>
    <t>Kierownice</t>
  </si>
  <si>
    <t>Dźwignie hamulca</t>
  </si>
  <si>
    <t>Wsporniki siodełka</t>
  </si>
  <si>
    <t>Mocowania na kierownicę</t>
  </si>
  <si>
    <t>Torby boczne</t>
  </si>
  <si>
    <t>Szprychy</t>
  </si>
  <si>
    <t>Obręcze</t>
  </si>
  <si>
    <t>Opony</t>
  </si>
  <si>
    <t>Uchwyty</t>
  </si>
  <si>
    <t>Taśma na kierownicę</t>
  </si>
  <si>
    <t>Klocki</t>
  </si>
  <si>
    <t>Łańcuchy</t>
  </si>
  <si>
    <t>Przerzutki</t>
  </si>
  <si>
    <t>Szybko odpinane piasty</t>
  </si>
  <si>
    <t>Standardowe piasty</t>
  </si>
  <si>
    <t>Pedały</t>
  </si>
  <si>
    <t>Osłony łańcucha</t>
  </si>
  <si>
    <t>Lusterka</t>
  </si>
  <si>
    <t>Produkt</t>
  </si>
  <si>
    <t>Suma</t>
  </si>
  <si>
    <t>Inne</t>
  </si>
  <si>
    <t>*** Ten arkusz powinien pozostać ukryty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</si>
</sst>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#,##0.00\ &quot;zł&quot;"/>
    <numFmt numFmtId="166" formatCode="#,##0\ &quot;zł&quot;"/>
  </numFmts>
  <fonts count="8" x14ac:knownFonts="1">
    <font>
      <sz val="9"/>
      <color theme="3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sz val="9"/>
      <color theme="7"/>
      <name val="Franklin Gothic Medium"/>
      <family val="2"/>
      <scheme val="minor"/>
    </font>
    <font>
      <sz val="8"/>
      <color theme="7"/>
      <name val="Franklin Gothic Medium"/>
      <family val="2"/>
      <scheme val="minor"/>
    </font>
    <font>
      <sz val="9"/>
      <color theme="3"/>
      <name val="Franklin Gothic Medium"/>
      <family val="2"/>
      <scheme val="minor"/>
    </font>
    <font>
      <sz val="11"/>
      <color theme="0"/>
      <name val="Franklin Gothic Medium"/>
      <family val="2"/>
      <scheme val="minor"/>
    </font>
    <font>
      <sz val="33"/>
      <color theme="0"/>
      <name val="Franklin Gothic Medium"/>
      <family val="2"/>
      <scheme val="major"/>
    </font>
    <font>
      <sz val="9"/>
      <color theme="0"/>
      <name val="Franklin Gothic Medium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24994659260841701"/>
        <bgColor indexed="64"/>
      </patternFill>
    </fill>
  </fills>
  <borders count="1">
    <border>
      <left/>
      <right/>
      <top/>
      <bottom/>
      <diagonal/>
    </border>
  </borders>
  <cellStyleXfs count="5">
    <xf numFmtId="3" fontId="0" fillId="0" borderId="0" applyFill="0" applyBorder="0" applyProtection="0">
      <alignment vertical="center"/>
    </xf>
    <xf numFmtId="3" fontId="2" fillId="0" borderId="0" applyProtection="0">
      <alignment horizontal="center" vertical="center"/>
    </xf>
    <xf numFmtId="3" fontId="3" fillId="0" borderId="0" applyNumberFormat="0" applyFont="0" applyFill="0" applyBorder="0" applyProtection="0">
      <alignment horizontal="right" vertical="center" indent="1"/>
    </xf>
    <xf numFmtId="0" fontId="6" fillId="3" borderId="0" applyNumberFormat="0" applyBorder="0" applyAlignment="0" applyProtection="0"/>
    <xf numFmtId="0" fontId="1" fillId="0" borderId="0"/>
  </cellStyleXfs>
  <cellXfs count="15">
    <xf numFmtId="3" fontId="0" fillId="0" borderId="0" xfId="0">
      <alignment vertical="center"/>
    </xf>
    <xf numFmtId="3" fontId="0" fillId="2" borderId="0" xfId="0" applyFill="1">
      <alignment vertical="center"/>
    </xf>
    <xf numFmtId="3" fontId="4" fillId="0" borderId="0" xfId="1" applyFont="1" applyFill="1">
      <alignment horizontal="center" vertical="center"/>
    </xf>
    <xf numFmtId="164" fontId="0" fillId="0" borderId="0" xfId="0" applyNumberFormat="1">
      <alignment vertical="center"/>
    </xf>
    <xf numFmtId="3" fontId="0" fillId="0" borderId="0" xfId="0" applyFont="1" applyAlignment="1">
      <alignment horizontal="left" vertical="center" indent="1"/>
    </xf>
    <xf numFmtId="3" fontId="0" fillId="0" borderId="0" xfId="2" applyFont="1" applyAlignment="1">
      <alignment horizontal="right" vertical="center" indent="1"/>
    </xf>
    <xf numFmtId="3" fontId="5" fillId="2" borderId="0" xfId="0" applyFont="1" applyFill="1" applyAlignment="1">
      <alignment horizontal="right" vertical="center"/>
    </xf>
    <xf numFmtId="3" fontId="7" fillId="2" borderId="0" xfId="0" applyFont="1" applyFill="1" applyAlignment="1">
      <alignment horizontal="right" vertical="center"/>
    </xf>
    <xf numFmtId="3" fontId="5" fillId="2" borderId="0" xfId="0" applyFont="1" applyFill="1" applyAlignment="1">
      <alignment horizontal="left" vertical="center"/>
    </xf>
    <xf numFmtId="3" fontId="7" fillId="2" borderId="0" xfId="0" applyFont="1" applyFill="1">
      <alignment vertical="center"/>
    </xf>
    <xf numFmtId="3" fontId="0" fillId="0" borderId="0" xfId="0" applyFont="1" applyAlignment="1">
      <alignment horizontal="center" vertical="center"/>
    </xf>
    <xf numFmtId="165" fontId="0" fillId="0" borderId="0" xfId="0" applyNumberFormat="1">
      <alignment vertical="center"/>
    </xf>
    <xf numFmtId="3" fontId="0" fillId="0" borderId="0" xfId="1" applyFont="1" applyFill="1">
      <alignment horizontal="center" vertical="center"/>
    </xf>
    <xf numFmtId="166" fontId="0" fillId="0" borderId="0" xfId="0" applyNumberFormat="1">
      <alignment vertical="center"/>
    </xf>
    <xf numFmtId="3" fontId="6" fillId="2" borderId="0" xfId="3" applyNumberFormat="1" applyFill="1" applyAlignment="1">
      <alignment horizontal="left" vertical="top" indent="1"/>
    </xf>
  </cellXfs>
  <cellStyles count="5">
    <cellStyle name="Currency Custom" xfId="2"/>
    <cellStyle name="Input Custom" xfId="1"/>
    <cellStyle name="Normal 2" xfId="4"/>
    <cellStyle name="Normalny" xfId="0" builtinId="0" customBuiltin="1"/>
    <cellStyle name="Tytuł" xfId="3" builtinId="15" customBuiltin="1"/>
  </cellStyles>
  <dxfs count="9"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ill>
        <patternFill>
          <bgColor theme="2"/>
        </patternFill>
      </fill>
    </dxf>
    <dxf>
      <font>
        <color theme="2"/>
      </font>
      <fill>
        <patternFill>
          <bgColor theme="3"/>
        </patternFill>
      </fill>
      <border>
        <vertical style="medium">
          <color theme="0"/>
        </vertical>
      </border>
    </dxf>
    <dxf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</border>
    </dxf>
  </dxfs>
  <tableStyles count="1" defaultTableStyle="Quarterly Sprzedaż Report" defaultPivotStyle="PivotStyleLight16">
    <tableStyle name="Quarterly Sprzedaż Report" pivot="0" count="3">
      <tableStyleElement type="wholeTable" dxfId="8"/>
      <tableStyleElement type="headerRow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06/relationships/vbaProject" Target="vbaProject.bin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36271347138878"/>
          <c:y val="0.2268672973255392"/>
          <c:w val="0.75617052273752128"/>
          <c:h val="0.53871825353297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Obliczenia!$E$5</c:f>
              <c:strCache>
                <c:ptCount val="1"/>
                <c:pt idx="0">
                  <c:v>Ramy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Obliczenia!$F$4:$I$4</c:f>
              <c:strCache>
                <c:ptCount val="4"/>
                <c:pt idx="0">
                  <c:v>KWARTAŁ 1</c:v>
                </c:pt>
                <c:pt idx="1">
                  <c:v>KWARTAŁ 2</c:v>
                </c:pt>
                <c:pt idx="2">
                  <c:v>KWARTAŁ 3</c:v>
                </c:pt>
                <c:pt idx="3">
                  <c:v>KWARTAŁ 4</c:v>
                </c:pt>
              </c:strCache>
            </c:strRef>
          </c:cat>
          <c:val>
            <c:numRef>
              <c:f>Obliczenia!$F$5:$I$5</c:f>
              <c:numCache>
                <c:formatCode>#,##0\ "zł"</c:formatCode>
                <c:ptCount val="4"/>
                <c:pt idx="0">
                  <c:v>4000</c:v>
                </c:pt>
                <c:pt idx="1">
                  <c:v>4500</c:v>
                </c:pt>
                <c:pt idx="2">
                  <c:v>5000</c:v>
                </c:pt>
                <c:pt idx="3">
                  <c:v>5000</c:v>
                </c:pt>
              </c:numCache>
            </c:numRef>
          </c:val>
        </c:ser>
        <c:ser>
          <c:idx val="1"/>
          <c:order val="1"/>
          <c:tx>
            <c:strRef>
              <c:f>Obliczenia!$E$6</c:f>
              <c:strCache>
                <c:ptCount val="1"/>
                <c:pt idx="0">
                  <c:v>Torby boczne</c:v>
                </c:pt>
              </c:strCache>
            </c:strRef>
          </c:tx>
          <c:spPr>
            <a:solidFill>
              <a:srgbClr val="BA544D"/>
            </a:solidFill>
            <a:ln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B08B54"/>
                  </a:solidFill>
                  <a:prstDash val="solid"/>
                </a14:hiddenLine>
              </a:ext>
            </a:extLst>
          </c:spPr>
          <c:invertIfNegative val="0"/>
          <c:cat>
            <c:strRef>
              <c:f>Obliczenia!$F$4:$I$4</c:f>
              <c:strCache>
                <c:ptCount val="4"/>
                <c:pt idx="0">
                  <c:v>KWARTAŁ 1</c:v>
                </c:pt>
                <c:pt idx="1">
                  <c:v>KWARTAŁ 2</c:v>
                </c:pt>
                <c:pt idx="2">
                  <c:v>KWARTAŁ 3</c:v>
                </c:pt>
                <c:pt idx="3">
                  <c:v>KWARTAŁ 4</c:v>
                </c:pt>
              </c:strCache>
            </c:strRef>
          </c:cat>
          <c:val>
            <c:numRef>
              <c:f>Obliczenia!$F$6:$I$6</c:f>
              <c:numCache>
                <c:formatCode>#,##0\ "zł"</c:formatCode>
                <c:ptCount val="4"/>
                <c:pt idx="0">
                  <c:v>2413</c:v>
                </c:pt>
                <c:pt idx="1">
                  <c:v>2051.0500000000002</c:v>
                </c:pt>
                <c:pt idx="2">
                  <c:v>4000</c:v>
                </c:pt>
                <c:pt idx="3">
                  <c:v>3016.25</c:v>
                </c:pt>
              </c:numCache>
            </c:numRef>
          </c:val>
        </c:ser>
        <c:ser>
          <c:idx val="2"/>
          <c:order val="2"/>
          <c:tx>
            <c:strRef>
              <c:f>Obliczenia!$E$7</c:f>
              <c:strCache>
                <c:ptCount val="1"/>
                <c:pt idx="0">
                  <c:v>Kierownice</c:v>
                </c:pt>
              </c:strCache>
            </c:strRef>
          </c:tx>
          <c:spPr>
            <a:solidFill>
              <a:srgbClr val="B08B54"/>
            </a:solidFill>
            <a:ln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B08B54"/>
                  </a:solidFill>
                  <a:prstDash val="solid"/>
                </a14:hiddenLine>
              </a:ext>
            </a:extLst>
          </c:spPr>
          <c:invertIfNegative val="0"/>
          <c:cat>
            <c:strRef>
              <c:f>Obliczenia!$F$4:$I$4</c:f>
              <c:strCache>
                <c:ptCount val="4"/>
                <c:pt idx="0">
                  <c:v>KWARTAŁ 1</c:v>
                </c:pt>
                <c:pt idx="1">
                  <c:v>KWARTAŁ 2</c:v>
                </c:pt>
                <c:pt idx="2">
                  <c:v>KWARTAŁ 3</c:v>
                </c:pt>
                <c:pt idx="3">
                  <c:v>KWARTAŁ 4</c:v>
                </c:pt>
              </c:strCache>
            </c:strRef>
          </c:cat>
          <c:val>
            <c:numRef>
              <c:f>Obliczenia!$F$7:$I$7</c:f>
              <c:numCache>
                <c:formatCode>#,##0\ "zł"</c:formatCode>
                <c:ptCount val="4"/>
                <c:pt idx="0">
                  <c:v>1895</c:v>
                </c:pt>
                <c:pt idx="1">
                  <c:v>1610.75</c:v>
                </c:pt>
                <c:pt idx="2">
                  <c:v>3445</c:v>
                </c:pt>
                <c:pt idx="3">
                  <c:v>3333</c:v>
                </c:pt>
              </c:numCache>
            </c:numRef>
          </c:val>
        </c:ser>
        <c:ser>
          <c:idx val="3"/>
          <c:order val="3"/>
          <c:tx>
            <c:strRef>
              <c:f>Obliczenia!$E$8</c:f>
              <c:strCache>
                <c:ptCount val="1"/>
                <c:pt idx="0">
                  <c:v>Uchwyty</c:v>
                </c:pt>
              </c:strCache>
            </c:strRef>
          </c:tx>
          <c:spPr>
            <a:solidFill>
              <a:srgbClr val="696A48"/>
            </a:solidFill>
            <a:ln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B08B54"/>
                  </a:solidFill>
                  <a:prstDash val="solid"/>
                </a14:hiddenLine>
              </a:ext>
            </a:extLst>
          </c:spPr>
          <c:invertIfNegative val="0"/>
          <c:cat>
            <c:strRef>
              <c:f>Obliczenia!$F$4:$I$4</c:f>
              <c:strCache>
                <c:ptCount val="4"/>
                <c:pt idx="0">
                  <c:v>KWARTAŁ 1</c:v>
                </c:pt>
                <c:pt idx="1">
                  <c:v>KWARTAŁ 2</c:v>
                </c:pt>
                <c:pt idx="2">
                  <c:v>KWARTAŁ 3</c:v>
                </c:pt>
                <c:pt idx="3">
                  <c:v>KWARTAŁ 4</c:v>
                </c:pt>
              </c:strCache>
            </c:strRef>
          </c:cat>
          <c:val>
            <c:numRef>
              <c:f>Obliczenia!$F$8:$I$8</c:f>
              <c:numCache>
                <c:formatCode>#,##0\ "zł"</c:formatCode>
                <c:ptCount val="4"/>
                <c:pt idx="0">
                  <c:v>2222</c:v>
                </c:pt>
                <c:pt idx="1">
                  <c:v>1888.7</c:v>
                </c:pt>
                <c:pt idx="2">
                  <c:v>2444.1999999999998</c:v>
                </c:pt>
                <c:pt idx="3">
                  <c:v>2777.5</c:v>
                </c:pt>
              </c:numCache>
            </c:numRef>
          </c:val>
        </c:ser>
        <c:ser>
          <c:idx val="4"/>
          <c:order val="4"/>
          <c:tx>
            <c:strRef>
              <c:f>Obliczenia!$E$9</c:f>
              <c:strCache>
                <c:ptCount val="1"/>
                <c:pt idx="0">
                  <c:v>Taśma na kierownicę</c:v>
                </c:pt>
              </c:strCache>
            </c:strRef>
          </c:tx>
          <c:spPr>
            <a:solidFill>
              <a:srgbClr val="D19E38"/>
            </a:solidFill>
            <a:ln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B08B54"/>
                  </a:solidFill>
                  <a:prstDash val="solid"/>
                </a14:hiddenLine>
              </a:ext>
            </a:extLst>
          </c:spPr>
          <c:invertIfNegative val="0"/>
          <c:cat>
            <c:strRef>
              <c:f>Obliczenia!$F$4:$I$4</c:f>
              <c:strCache>
                <c:ptCount val="4"/>
                <c:pt idx="0">
                  <c:v>KWARTAŁ 1</c:v>
                </c:pt>
                <c:pt idx="1">
                  <c:v>KWARTAŁ 2</c:v>
                </c:pt>
                <c:pt idx="2">
                  <c:v>KWARTAŁ 3</c:v>
                </c:pt>
                <c:pt idx="3">
                  <c:v>KWARTAŁ 4</c:v>
                </c:pt>
              </c:strCache>
            </c:strRef>
          </c:cat>
          <c:val>
            <c:numRef>
              <c:f>Obliczenia!$F$9:$I$9</c:f>
              <c:numCache>
                <c:formatCode>#,##0\ "zł"</c:formatCode>
                <c:ptCount val="4"/>
                <c:pt idx="0">
                  <c:v>1550.4</c:v>
                </c:pt>
                <c:pt idx="1">
                  <c:v>1317.8400000000001</c:v>
                </c:pt>
                <c:pt idx="2">
                  <c:v>1705.44</c:v>
                </c:pt>
                <c:pt idx="3">
                  <c:v>1938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485304"/>
        <c:axId val="166497976"/>
      </c:barChart>
      <c:lineChart>
        <c:grouping val="standard"/>
        <c:varyColors val="0"/>
        <c:ser>
          <c:idx val="5"/>
          <c:order val="5"/>
          <c:tx>
            <c:strRef>
              <c:f>Obliczenia!$E$18</c:f>
              <c:strCache>
                <c:ptCount val="1"/>
                <c:pt idx="0">
                  <c:v>SUMA</c:v>
                </c:pt>
              </c:strCache>
            </c:strRef>
          </c:tx>
          <c:spPr>
            <a:ln>
              <a:solidFill>
                <a:srgbClr val="B08B54"/>
              </a:solidFill>
              <a:prstDash val="solid"/>
            </a:ln>
            <a:effectLst/>
            <a:extLst/>
          </c:spPr>
          <c:marker>
            <c:symbol val="none"/>
          </c:marker>
          <c:dLbls>
            <c:dLbl>
              <c:idx val="3"/>
              <c:layout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Obliczenia!$F$4:$I$4</c:f>
              <c:strCache>
                <c:ptCount val="4"/>
                <c:pt idx="0">
                  <c:v>KWARTAŁ 1</c:v>
                </c:pt>
                <c:pt idx="1">
                  <c:v>KWARTAŁ 2</c:v>
                </c:pt>
                <c:pt idx="2">
                  <c:v>KWARTAŁ 3</c:v>
                </c:pt>
                <c:pt idx="3">
                  <c:v>KWARTAŁ 4</c:v>
                </c:pt>
              </c:strCache>
            </c:strRef>
          </c:cat>
          <c:val>
            <c:numRef>
              <c:f>Obliczenia!$F$18:$I$18</c:f>
              <c:numCache>
                <c:formatCode>#,##0\ "zł"</c:formatCode>
                <c:ptCount val="4"/>
                <c:pt idx="0">
                  <c:v>18613.400000000001</c:v>
                </c:pt>
                <c:pt idx="1">
                  <c:v>16921.39</c:v>
                </c:pt>
                <c:pt idx="2">
                  <c:v>23554.44</c:v>
                </c:pt>
                <c:pt idx="3">
                  <c:v>24231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498744"/>
        <c:axId val="166498360"/>
      </c:lineChart>
      <c:catAx>
        <c:axId val="166485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4">
                <a:lumMod val="40000"/>
                <a:lumOff val="60000"/>
              </a:schemeClr>
            </a:solidFill>
            <a:prstDash val="solid"/>
            <a:round/>
          </a:ln>
          <a:effectLst/>
        </c:spPr>
        <c:txPr>
          <a:bodyPr rot="-60000000" vert="horz"/>
          <a:lstStyle/>
          <a:p>
            <a:pPr>
              <a:defRPr sz="1400" spc="30" baseline="0"/>
            </a:pPr>
            <a:endParaRPr lang="pl-PL"/>
          </a:p>
        </c:txPr>
        <c:crossAx val="166497976"/>
        <c:crosses val="autoZero"/>
        <c:auto val="1"/>
        <c:lblAlgn val="ctr"/>
        <c:lblOffset val="100"/>
        <c:noMultiLvlLbl val="0"/>
      </c:catAx>
      <c:valAx>
        <c:axId val="166497976"/>
        <c:scaling>
          <c:orientation val="minMax"/>
          <c:max val="9000"/>
          <c:min val="0"/>
        </c:scaling>
        <c:delete val="0"/>
        <c:axPos val="l"/>
        <c:numFmt formatCode="#,##0\ &quot;zł&quot;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40000"/>
                <a:lumOff val="60000"/>
              </a:schemeClr>
            </a:solidFill>
            <a:prstDash val="solid"/>
            <a:round/>
          </a:ln>
          <a:effectLst/>
        </c:spPr>
        <c:txPr>
          <a:bodyPr rot="-60000000" vert="horz"/>
          <a:lstStyle/>
          <a:p>
            <a:pPr>
              <a:defRPr sz="900">
                <a:solidFill>
                  <a:schemeClr val="tx2">
                    <a:lumMod val="60000"/>
                    <a:lumOff val="40000"/>
                  </a:schemeClr>
                </a:solidFill>
              </a:defRPr>
            </a:pPr>
            <a:endParaRPr lang="pl-PL"/>
          </a:p>
        </c:txPr>
        <c:crossAx val="166485304"/>
        <c:crosses val="autoZero"/>
        <c:crossBetween val="between"/>
      </c:valAx>
      <c:valAx>
        <c:axId val="166498360"/>
        <c:scaling>
          <c:orientation val="minMax"/>
          <c:max val="26654.1"/>
          <c:min val="0"/>
        </c:scaling>
        <c:delete val="0"/>
        <c:axPos val="r"/>
        <c:numFmt formatCode="#,##0\ &quot;zł&quot;" sourceLinked="1"/>
        <c:majorTickMark val="out"/>
        <c:minorTickMark val="none"/>
        <c:tickLblPos val="nextTo"/>
        <c:spPr>
          <a:ln w="9525" cap="flat" cmpd="sng" algn="ctr">
            <a:solidFill>
              <a:srgbClr val="696A48">
                <a:lumMod val="40000"/>
                <a:lumOff val="6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900"/>
            </a:pPr>
            <a:endParaRPr lang="pl-PL"/>
          </a:p>
        </c:txPr>
        <c:crossAx val="166498744"/>
        <c:crosses val="max"/>
        <c:crossBetween val="between"/>
      </c:valAx>
      <c:catAx>
        <c:axId val="166498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498360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5"/>
        <c:delete val="1"/>
      </c:legendEntry>
      <c:layout/>
      <c:overlay val="0"/>
      <c:txPr>
        <a:bodyPr/>
        <a:lstStyle/>
        <a:p>
          <a:pPr>
            <a:defRPr sz="850" cap="all" spc="20"/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tx2">
              <a:lumMod val="60000"/>
              <a:lumOff val="40000"/>
            </a:schemeClr>
          </a:solidFill>
        </a:defRPr>
      </a:pPr>
      <a:endParaRPr lang="pl-PL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7</xdr:row>
      <xdr:rowOff>0</xdr:rowOff>
    </xdr:from>
    <xdr:to>
      <xdr:col>6</xdr:col>
      <xdr:colOff>1076325</xdr:colOff>
      <xdr:row>31</xdr:row>
      <xdr:rowOff>152399</xdr:rowOff>
    </xdr:to>
    <xdr:graphicFrame macro="">
      <xdr:nvGraphicFramePr>
        <xdr:cNvPr id="2" name="SumaINajpopularniejszeProdukty" descr="Columnar chart that compares selected top product sales for each quarter. " title="Quarterly Sprzedaż 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1162048</xdr:colOff>
      <xdr:row>4</xdr:row>
      <xdr:rowOff>85723</xdr:rowOff>
    </xdr:from>
    <xdr:to>
      <xdr:col>4</xdr:col>
      <xdr:colOff>190499</xdr:colOff>
      <xdr:row>5</xdr:row>
      <xdr:rowOff>142874</xdr:rowOff>
    </xdr:to>
    <xdr:sp macro="" textlink="">
      <xdr:nvSpPr>
        <xdr:cNvPr id="3" name="Grafika tytułu" descr="&quot;&quot;" title="Decorative Triangle Shape"/>
        <xdr:cNvSpPr/>
      </xdr:nvSpPr>
      <xdr:spPr>
        <a:xfrm rot="10800000">
          <a:off x="4086223" y="695323"/>
          <a:ext cx="400051" cy="190501"/>
        </a:xfrm>
        <a:prstGeom prst="triangle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0.8706</cdr:x>
      <cdr:y>0.1533</cdr:y>
    </cdr:from>
    <cdr:to>
      <cdr:x>0.99246</cdr:x>
      <cdr:y>0.20283</cdr:y>
    </cdr:to>
    <cdr:sp macro="" textlink="">
      <cdr:nvSpPr>
        <cdr:cNvPr id="2" name="TextBox 2" descr="&quot;&quot;" title="Suma Sprzedaż"/>
        <cdr:cNvSpPr txBox="1"/>
      </cdr:nvSpPr>
      <cdr:spPr>
        <a:xfrm xmlns:a="http://schemas.openxmlformats.org/drawingml/2006/main">
          <a:off x="6816430" y="619126"/>
          <a:ext cx="954085" cy="20002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0" tIns="0" rIns="0" bIns="0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900">
              <a:solidFill>
                <a:schemeClr val="tx2">
                  <a:lumMod val="60000"/>
                  <a:lumOff val="40000"/>
                </a:schemeClr>
              </a:solidFill>
            </a:rPr>
            <a:t>SPRZEDAŻ RAZEM</a:t>
          </a:r>
        </a:p>
      </cdr:txBody>
    </cdr:sp>
  </cdr:relSizeAnchor>
  <cdr:relSizeAnchor xmlns:cdr="http://schemas.openxmlformats.org/drawingml/2006/chartDrawing">
    <cdr:from>
      <cdr:x>0.01508</cdr:x>
      <cdr:y>0.15567</cdr:y>
    </cdr:from>
    <cdr:to>
      <cdr:x>0.13135</cdr:x>
      <cdr:y>0.1934</cdr:y>
    </cdr:to>
    <cdr:sp macro="" textlink="">
      <cdr:nvSpPr>
        <cdr:cNvPr id="4" name="TextBox 1" descr="&quot;&quot;" title="Per Product"/>
        <cdr:cNvSpPr txBox="1"/>
      </cdr:nvSpPr>
      <cdr:spPr>
        <a:xfrm xmlns:a="http://schemas.openxmlformats.org/drawingml/2006/main">
          <a:off x="114299" y="628700"/>
          <a:ext cx="881561" cy="15235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0" tIns="0" rIns="0" bIns="0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900">
              <a:solidFill>
                <a:schemeClr val="tx2">
                  <a:lumMod val="60000"/>
                  <a:lumOff val="40000"/>
                </a:schemeClr>
              </a:solidFill>
            </a:rPr>
            <a:t>NA PRODUKT</a:t>
          </a:r>
        </a:p>
      </cdr:txBody>
    </cdr:sp>
  </cdr:relSizeAnchor>
  <cdr:relSizeAnchor xmlns:cdr="http://schemas.openxmlformats.org/drawingml/2006/chartDrawing">
    <cdr:from>
      <cdr:x>0</cdr:x>
      <cdr:y>0.02531</cdr:y>
    </cdr:from>
    <cdr:to>
      <cdr:x>1</cdr:x>
      <cdr:y>0.12428</cdr:y>
    </cdr:to>
    <cdr:sp macro="" textlink="PodtytułWykresu">
      <cdr:nvSpPr>
        <cdr:cNvPr id="6" name="TextBox 2" descr="Suma and Top # Products (# is the number entered for Show Top Products in cell K2.)" title="Chart Title"/>
        <cdr:cNvSpPr txBox="1"/>
      </cdr:nvSpPr>
      <cdr:spPr>
        <a:xfrm xmlns:a="http://schemas.openxmlformats.org/drawingml/2006/main">
          <a:off x="0" y="102923"/>
          <a:ext cx="6905625" cy="40252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BEA6E87-5543-4552-AF44-F70428FA4375}" type="TxLink">
            <a:rPr lang="en-US" sz="1700" b="0">
              <a:solidFill>
                <a:schemeClr val="tx2"/>
              </a:solidFill>
              <a:latin typeface="+mj-lt"/>
            </a:rPr>
            <a:pPr algn="ctr"/>
            <a:t>SUMA I 5 NAJPOPULARNIEJSZYCH PRODUKTÓW</a:t>
          </a:fld>
          <a:endParaRPr lang="en-US" sz="1700" b="0">
            <a:solidFill>
              <a:schemeClr val="tx2"/>
            </a:solidFill>
            <a:latin typeface="+mj-lt"/>
          </a:endParaRPr>
        </a:p>
      </cdr:txBody>
    </cdr:sp>
  </cdr:relSizeAnchor>
</c:userShapes>
</file>

<file path=xl/tables/table1.xml><?xml version="1.0" encoding="utf-8"?>
<table xmlns="http://schemas.openxmlformats.org/spreadsheetml/2006/main" id="1" name="Sprzedaż" displayName="Sprzedaż" ref="B34:G63" totalsRowShown="0">
  <autoFilter ref="B34:G63"/>
  <tableColumns count="6">
    <tableColumn id="1" name="PRODUKT" dataDxfId="5"/>
    <tableColumn id="2" name="KWARTAŁ 1" dataDxfId="4"/>
    <tableColumn id="3" name="KWARTAŁ 2" dataDxfId="3"/>
    <tableColumn id="4" name="KWARTAŁ 3" dataDxfId="2"/>
    <tableColumn id="5" name="KWARTAŁ 4" dataDxfId="1"/>
    <tableColumn id="6" name="SUMA" dataDxfId="0">
      <calculatedColumnFormula>SUM(Sprzedaż[[#This Row],[KWARTAŁ 1]:[KWARTAŁ 4]])</calculatedColumnFormula>
    </tableColumn>
  </tableColumns>
  <tableStyleInfo name="Quarterly Sprzedaż Report" showFirstColumn="0" showLastColumn="0" showRowStripes="1" showColumnStripes="0"/>
  <extLst>
    <ext xmlns:x14="http://schemas.microsoft.com/office/spreadsheetml/2009/9/main" uri="{504A1905-F514-4f6f-8877-14C23A59335A}">
      <x14:table altText="Product Sprzedaż" altTextSummary="List of products and sales for Quarter 1, Quarter 2, Quarter 3, and Quarter 4 along with a calculated grand Suma for each product. "/>
    </ext>
  </extLst>
</table>
</file>

<file path=xl/theme/theme1.xml><?xml version="1.0" encoding="utf-8"?>
<a:theme xmlns:a="http://schemas.openxmlformats.org/drawingml/2006/main" name="Office Theme">
  <a:themeElements>
    <a:clrScheme name="Quarterly Sprzedaż Report">
      <a:dk1>
        <a:srgbClr val="000000"/>
      </a:dk1>
      <a:lt1>
        <a:srgbClr val="FFFFFF"/>
      </a:lt1>
      <a:dk2>
        <a:srgbClr val="696A48"/>
      </a:dk2>
      <a:lt2>
        <a:srgbClr val="F8F7F5"/>
      </a:lt2>
      <a:accent1>
        <a:srgbClr val="5E9491"/>
      </a:accent1>
      <a:accent2>
        <a:srgbClr val="BA544D"/>
      </a:accent2>
      <a:accent3>
        <a:srgbClr val="B08B54"/>
      </a:accent3>
      <a:accent4>
        <a:srgbClr val="696A48"/>
      </a:accent4>
      <a:accent5>
        <a:srgbClr val="D19E38"/>
      </a:accent5>
      <a:accent6>
        <a:srgbClr val="665B5C"/>
      </a:accent6>
      <a:hlink>
        <a:srgbClr val="5E9491"/>
      </a:hlink>
      <a:folHlink>
        <a:srgbClr val="665B5C"/>
      </a:folHlink>
    </a:clrScheme>
    <a:fontScheme name="128_quarterly_sales_repor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L63"/>
  <sheetViews>
    <sheetView showGridLines="0" tabSelected="1" zoomScaleNormal="100" workbookViewId="0"/>
  </sheetViews>
  <sheetFormatPr defaultRowHeight="12.75" x14ac:dyDescent="0.25"/>
  <cols>
    <col min="1" max="1" width="2.7109375" customWidth="1"/>
    <col min="2" max="2" width="24.28515625" bestFit="1" customWidth="1"/>
    <col min="3" max="7" width="20.5703125" customWidth="1"/>
    <col min="8" max="8" width="2.7109375" customWidth="1"/>
    <col min="11" max="11" width="8.5703125" customWidth="1"/>
    <col min="12" max="12" width="12.7109375" customWidth="1"/>
  </cols>
  <sheetData>
    <row r="1" spans="1:12" s="1" customFormat="1" ht="10.5" customHeight="1" x14ac:dyDescent="0.25"/>
    <row r="2" spans="1:12" s="1" customFormat="1" ht="15.75" customHeight="1" x14ac:dyDescent="0.25">
      <c r="A2" s="14" t="s">
        <v>0</v>
      </c>
      <c r="B2" s="14"/>
      <c r="C2" s="14"/>
      <c r="D2" s="14"/>
      <c r="E2" s="14"/>
      <c r="F2" s="14"/>
      <c r="J2" s="6" t="s">
        <v>1</v>
      </c>
      <c r="K2" s="2">
        <v>5</v>
      </c>
      <c r="L2" s="8" t="s">
        <v>2</v>
      </c>
    </row>
    <row r="3" spans="1:12" s="1" customFormat="1" ht="6" customHeight="1" x14ac:dyDescent="0.25">
      <c r="A3" s="14"/>
      <c r="B3" s="14"/>
      <c r="C3" s="14"/>
      <c r="D3" s="14"/>
      <c r="E3" s="14"/>
      <c r="F3" s="14"/>
      <c r="J3" s="7"/>
      <c r="L3" s="9"/>
    </row>
    <row r="4" spans="1:12" s="1" customFormat="1" ht="15.75" customHeight="1" x14ac:dyDescent="0.25">
      <c r="A4" s="14"/>
      <c r="B4" s="14"/>
      <c r="C4" s="14"/>
      <c r="D4" s="14"/>
      <c r="E4" s="14"/>
      <c r="F4" s="14"/>
      <c r="J4" s="6" t="s">
        <v>3</v>
      </c>
      <c r="K4" s="12" t="s">
        <v>4</v>
      </c>
      <c r="L4" s="8" t="s">
        <v>2</v>
      </c>
    </row>
    <row r="5" spans="1:12" s="1" customFormat="1" ht="10.5" customHeight="1" x14ac:dyDescent="0.25"/>
    <row r="6" spans="1:12" ht="12.75" customHeight="1" x14ac:dyDescent="0.25"/>
    <row r="7" spans="1:12" ht="12.75" customHeight="1" x14ac:dyDescent="0.25"/>
    <row r="8" spans="1:12" ht="12.75" customHeight="1" x14ac:dyDescent="0.25"/>
    <row r="9" spans="1:12" ht="12.75" customHeight="1" x14ac:dyDescent="0.25"/>
    <row r="10" spans="1:12" ht="12.75" customHeight="1" x14ac:dyDescent="0.25"/>
    <row r="11" spans="1:12" ht="12.75" customHeight="1" x14ac:dyDescent="0.25"/>
    <row r="12" spans="1:12" ht="12.75" customHeight="1" x14ac:dyDescent="0.25"/>
    <row r="13" spans="1:12" ht="12.75" customHeight="1" x14ac:dyDescent="0.25"/>
    <row r="14" spans="1:12" ht="12.75" customHeight="1" x14ac:dyDescent="0.25"/>
    <row r="15" spans="1:12" ht="12.75" customHeight="1" x14ac:dyDescent="0.25"/>
    <row r="16" spans="1:12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4" spans="2:7" ht="14.25" customHeight="1" x14ac:dyDescent="0.25">
      <c r="B34" s="4" t="s">
        <v>5</v>
      </c>
      <c r="C34" s="10" t="s">
        <v>6</v>
      </c>
      <c r="D34" s="10" t="s">
        <v>7</v>
      </c>
      <c r="E34" s="10" t="s">
        <v>8</v>
      </c>
      <c r="F34" s="10" t="s">
        <v>9</v>
      </c>
      <c r="G34" s="10" t="s">
        <v>10</v>
      </c>
    </row>
    <row r="35" spans="2:7" x14ac:dyDescent="0.25">
      <c r="B35" s="4" t="s">
        <v>11</v>
      </c>
      <c r="C35" s="5">
        <v>4000</v>
      </c>
      <c r="D35" s="5">
        <v>4500</v>
      </c>
      <c r="E35" s="5">
        <v>5000</v>
      </c>
      <c r="F35" s="5">
        <v>5000</v>
      </c>
      <c r="G35" s="5">
        <f>SUM(Sprzedaż[[#This Row],[KWARTAŁ 1]:[KWARTAŁ 4]])</f>
        <v>18500</v>
      </c>
    </row>
    <row r="36" spans="2:7" x14ac:dyDescent="0.25">
      <c r="B36" s="4" t="s">
        <v>12</v>
      </c>
      <c r="C36" s="5">
        <v>294</v>
      </c>
      <c r="D36" s="5">
        <v>249.9</v>
      </c>
      <c r="E36" s="5">
        <v>323.39999999999998</v>
      </c>
      <c r="F36" s="5">
        <v>367.5</v>
      </c>
      <c r="G36" s="5">
        <f>SUM(Sprzedaż[[#This Row],[KWARTAŁ 1]:[KWARTAŁ 4]])</f>
        <v>1234.8</v>
      </c>
    </row>
    <row r="37" spans="2:7" x14ac:dyDescent="0.25">
      <c r="B37" s="4" t="s">
        <v>13</v>
      </c>
      <c r="C37" s="5">
        <v>200</v>
      </c>
      <c r="D37" s="5">
        <v>170</v>
      </c>
      <c r="E37" s="5">
        <v>220</v>
      </c>
      <c r="F37" s="5">
        <v>250</v>
      </c>
      <c r="G37" s="5">
        <f>SUM(Sprzedaż[[#This Row],[KWARTAŁ 1]:[KWARTAŁ 4]])</f>
        <v>840</v>
      </c>
    </row>
    <row r="38" spans="2:7" x14ac:dyDescent="0.25">
      <c r="B38" s="4" t="s">
        <v>14</v>
      </c>
      <c r="C38" s="5">
        <v>400</v>
      </c>
      <c r="D38" s="5">
        <v>340</v>
      </c>
      <c r="E38" s="5">
        <v>440</v>
      </c>
      <c r="F38" s="5">
        <v>500</v>
      </c>
      <c r="G38" s="5">
        <f>SUM(Sprzedaż[[#This Row],[KWARTAŁ 1]:[KWARTAŁ 4]])</f>
        <v>1680</v>
      </c>
    </row>
    <row r="39" spans="2:7" x14ac:dyDescent="0.25">
      <c r="B39" s="4" t="s">
        <v>15</v>
      </c>
      <c r="C39" s="5">
        <v>294</v>
      </c>
      <c r="D39" s="5">
        <v>249.9</v>
      </c>
      <c r="E39" s="5">
        <v>323.39999999999998</v>
      </c>
      <c r="F39" s="5">
        <v>367.5</v>
      </c>
      <c r="G39" s="5">
        <f>SUM(Sprzedaż[[#This Row],[KWARTAŁ 1]:[KWARTAŁ 4]])</f>
        <v>1234.8</v>
      </c>
    </row>
    <row r="40" spans="2:7" x14ac:dyDescent="0.25">
      <c r="B40" s="4" t="s">
        <v>16</v>
      </c>
      <c r="C40" s="5">
        <v>235</v>
      </c>
      <c r="D40" s="5">
        <v>199.75</v>
      </c>
      <c r="E40" s="5">
        <v>32</v>
      </c>
      <c r="F40" s="5">
        <v>293.75</v>
      </c>
      <c r="G40" s="5">
        <f>SUM(Sprzedaż[[#This Row],[KWARTAŁ 1]:[KWARTAŁ 4]])</f>
        <v>760.5</v>
      </c>
    </row>
    <row r="41" spans="2:7" x14ac:dyDescent="0.25">
      <c r="B41" s="4" t="s">
        <v>17</v>
      </c>
      <c r="C41" s="5">
        <v>100</v>
      </c>
      <c r="D41" s="5">
        <v>85</v>
      </c>
      <c r="E41" s="5">
        <v>110</v>
      </c>
      <c r="F41" s="5">
        <v>125</v>
      </c>
      <c r="G41" s="5">
        <f>SUM(Sprzedaż[[#This Row],[KWARTAŁ 1]:[KWARTAŁ 4]])</f>
        <v>420</v>
      </c>
    </row>
    <row r="42" spans="2:7" x14ac:dyDescent="0.25">
      <c r="B42" s="4" t="s">
        <v>18</v>
      </c>
      <c r="C42" s="5">
        <v>300</v>
      </c>
      <c r="D42" s="5">
        <v>255</v>
      </c>
      <c r="E42" s="5">
        <v>330</v>
      </c>
      <c r="F42" s="5">
        <v>375</v>
      </c>
      <c r="G42" s="5">
        <f>SUM(Sprzedaż[[#This Row],[KWARTAŁ 1]:[KWARTAŁ 4]])</f>
        <v>1260</v>
      </c>
    </row>
    <row r="43" spans="2:7" x14ac:dyDescent="0.25">
      <c r="B43" s="4" t="s">
        <v>19</v>
      </c>
      <c r="C43" s="5">
        <v>250</v>
      </c>
      <c r="D43" s="5">
        <v>212.5</v>
      </c>
      <c r="E43" s="5">
        <v>275</v>
      </c>
      <c r="F43" s="5">
        <v>312.5</v>
      </c>
      <c r="G43" s="5">
        <f>SUM(Sprzedaż[[#This Row],[KWARTAŁ 1]:[KWARTAŁ 4]])</f>
        <v>1050</v>
      </c>
    </row>
    <row r="44" spans="2:7" x14ac:dyDescent="0.25">
      <c r="B44" s="4" t="s">
        <v>20</v>
      </c>
      <c r="C44" s="5">
        <v>400</v>
      </c>
      <c r="D44" s="5">
        <v>340</v>
      </c>
      <c r="E44" s="5">
        <v>440</v>
      </c>
      <c r="F44" s="5">
        <v>500</v>
      </c>
      <c r="G44" s="5">
        <f>SUM(Sprzedaż[[#This Row],[KWARTAŁ 1]:[KWARTAŁ 4]])</f>
        <v>1680</v>
      </c>
    </row>
    <row r="45" spans="2:7" x14ac:dyDescent="0.25">
      <c r="B45" s="4" t="s">
        <v>21</v>
      </c>
      <c r="C45" s="5">
        <v>200</v>
      </c>
      <c r="D45" s="5">
        <v>170</v>
      </c>
      <c r="E45" s="5">
        <v>220</v>
      </c>
      <c r="F45" s="5">
        <v>250</v>
      </c>
      <c r="G45" s="5">
        <f>SUM(Sprzedaż[[#This Row],[KWARTAŁ 1]:[KWARTAŁ 4]])</f>
        <v>840</v>
      </c>
    </row>
    <row r="46" spans="2:7" x14ac:dyDescent="0.25">
      <c r="B46" s="4" t="s">
        <v>22</v>
      </c>
      <c r="C46" s="5">
        <v>1895</v>
      </c>
      <c r="D46" s="5">
        <v>1610.75</v>
      </c>
      <c r="E46" s="5">
        <v>3445</v>
      </c>
      <c r="F46" s="5">
        <v>3333</v>
      </c>
      <c r="G46" s="5">
        <f>SUM(Sprzedaż[[#This Row],[KWARTAŁ 1]:[KWARTAŁ 4]])</f>
        <v>10283.75</v>
      </c>
    </row>
    <row r="47" spans="2:7" x14ac:dyDescent="0.25">
      <c r="B47" s="4" t="s">
        <v>23</v>
      </c>
      <c r="C47" s="5">
        <v>544</v>
      </c>
      <c r="D47" s="5">
        <v>462.4</v>
      </c>
      <c r="E47" s="5">
        <v>598.4</v>
      </c>
      <c r="F47" s="5">
        <v>680</v>
      </c>
      <c r="G47" s="5">
        <f>SUM(Sprzedaż[[#This Row],[KWARTAŁ 1]:[KWARTAŁ 4]])</f>
        <v>2284.8000000000002</v>
      </c>
    </row>
    <row r="48" spans="2:7" x14ac:dyDescent="0.25">
      <c r="B48" s="4" t="s">
        <v>24</v>
      </c>
      <c r="C48" s="5">
        <v>200</v>
      </c>
      <c r="D48" s="5">
        <v>170</v>
      </c>
      <c r="E48" s="5">
        <v>220</v>
      </c>
      <c r="F48" s="5">
        <v>250</v>
      </c>
      <c r="G48" s="5">
        <f>SUM(Sprzedaż[[#This Row],[KWARTAŁ 1]:[KWARTAŁ 4]])</f>
        <v>840</v>
      </c>
    </row>
    <row r="49" spans="2:7" x14ac:dyDescent="0.25">
      <c r="B49" s="4" t="s">
        <v>25</v>
      </c>
      <c r="C49" s="5">
        <v>60</v>
      </c>
      <c r="D49" s="5">
        <v>51</v>
      </c>
      <c r="E49" s="5">
        <v>66</v>
      </c>
      <c r="F49" s="5">
        <v>75</v>
      </c>
      <c r="G49" s="5">
        <f>SUM(Sprzedaż[[#This Row],[KWARTAŁ 1]:[KWARTAŁ 4]])</f>
        <v>252</v>
      </c>
    </row>
    <row r="50" spans="2:7" x14ac:dyDescent="0.25">
      <c r="B50" s="4" t="s">
        <v>26</v>
      </c>
      <c r="C50" s="5">
        <v>2413</v>
      </c>
      <c r="D50" s="5">
        <v>2051.0500000000002</v>
      </c>
      <c r="E50" s="5">
        <v>4000</v>
      </c>
      <c r="F50" s="5">
        <v>3016.25</v>
      </c>
      <c r="G50" s="5">
        <f>SUM(Sprzedaż[[#This Row],[KWARTAŁ 1]:[KWARTAŁ 4]])</f>
        <v>11480.3</v>
      </c>
    </row>
    <row r="51" spans="2:7" x14ac:dyDescent="0.25">
      <c r="B51" s="4" t="s">
        <v>27</v>
      </c>
      <c r="C51" s="5">
        <v>233</v>
      </c>
      <c r="D51" s="5">
        <v>198.05</v>
      </c>
      <c r="E51" s="5">
        <v>256.3</v>
      </c>
      <c r="F51" s="5">
        <v>291.25</v>
      </c>
      <c r="G51" s="5">
        <f>SUM(Sprzedaż[[#This Row],[KWARTAŁ 1]:[KWARTAŁ 4]])</f>
        <v>978.6</v>
      </c>
    </row>
    <row r="52" spans="2:7" x14ac:dyDescent="0.25">
      <c r="B52" s="4" t="s">
        <v>28</v>
      </c>
      <c r="C52" s="5">
        <v>354</v>
      </c>
      <c r="D52" s="5">
        <v>300.89999999999998</v>
      </c>
      <c r="E52" s="5">
        <v>389.4</v>
      </c>
      <c r="F52" s="5">
        <v>442.5</v>
      </c>
      <c r="G52" s="5">
        <f>SUM(Sprzedaż[[#This Row],[KWARTAŁ 1]:[KWARTAŁ 4]])</f>
        <v>1486.8</v>
      </c>
    </row>
    <row r="53" spans="2:7" x14ac:dyDescent="0.25">
      <c r="B53" s="4" t="s">
        <v>29</v>
      </c>
      <c r="C53" s="5">
        <v>423</v>
      </c>
      <c r="D53" s="5">
        <v>359.55</v>
      </c>
      <c r="E53" s="5">
        <v>465.3</v>
      </c>
      <c r="F53" s="5">
        <v>528.75</v>
      </c>
      <c r="G53" s="5">
        <f>SUM(Sprzedaż[[#This Row],[KWARTAŁ 1]:[KWARTAŁ 4]])</f>
        <v>1776.6</v>
      </c>
    </row>
    <row r="54" spans="2:7" x14ac:dyDescent="0.25">
      <c r="B54" s="4" t="s">
        <v>30</v>
      </c>
      <c r="C54" s="5">
        <v>2222</v>
      </c>
      <c r="D54" s="5">
        <v>1888.7</v>
      </c>
      <c r="E54" s="5">
        <v>2444.1999999999998</v>
      </c>
      <c r="F54" s="5">
        <v>2777.5</v>
      </c>
      <c r="G54" s="5">
        <f>SUM(Sprzedaż[[#This Row],[KWARTAŁ 1]:[KWARTAŁ 4]])</f>
        <v>9332.4</v>
      </c>
    </row>
    <row r="55" spans="2:7" x14ac:dyDescent="0.25">
      <c r="B55" s="4" t="s">
        <v>31</v>
      </c>
      <c r="C55" s="5">
        <v>1550.4</v>
      </c>
      <c r="D55" s="5">
        <v>1317.8400000000001</v>
      </c>
      <c r="E55" s="5">
        <v>1705.44</v>
      </c>
      <c r="F55" s="5">
        <v>1938</v>
      </c>
      <c r="G55" s="5">
        <f>SUM(Sprzedaż[[#This Row],[KWARTAŁ 1]:[KWARTAŁ 4]])</f>
        <v>6511.68</v>
      </c>
    </row>
    <row r="56" spans="2:7" x14ac:dyDescent="0.25">
      <c r="B56" s="4" t="s">
        <v>32</v>
      </c>
      <c r="C56" s="5">
        <v>30</v>
      </c>
      <c r="D56" s="5">
        <v>25.5</v>
      </c>
      <c r="E56" s="5">
        <v>33</v>
      </c>
      <c r="F56" s="5">
        <v>37.5</v>
      </c>
      <c r="G56" s="5">
        <f>SUM(Sprzedaż[[#This Row],[KWARTAŁ 1]:[KWARTAŁ 4]])</f>
        <v>126</v>
      </c>
    </row>
    <row r="57" spans="2:7" x14ac:dyDescent="0.25">
      <c r="B57" s="4" t="s">
        <v>33</v>
      </c>
      <c r="C57" s="5">
        <v>208</v>
      </c>
      <c r="D57" s="5">
        <v>176.8</v>
      </c>
      <c r="E57" s="5">
        <v>228.8</v>
      </c>
      <c r="F57" s="5">
        <v>260</v>
      </c>
      <c r="G57" s="5">
        <f>SUM(Sprzedaż[[#This Row],[KWARTAŁ 1]:[KWARTAŁ 4]])</f>
        <v>873.6</v>
      </c>
    </row>
    <row r="58" spans="2:7" x14ac:dyDescent="0.25">
      <c r="B58" s="4" t="s">
        <v>34</v>
      </c>
      <c r="C58" s="5">
        <v>356</v>
      </c>
      <c r="D58" s="5">
        <v>302.60000000000002</v>
      </c>
      <c r="E58" s="5">
        <v>391.6</v>
      </c>
      <c r="F58" s="5">
        <v>445</v>
      </c>
      <c r="G58" s="5">
        <f>SUM(Sprzedaż[[#This Row],[KWARTAŁ 1]:[KWARTAŁ 4]])</f>
        <v>1495.2</v>
      </c>
    </row>
    <row r="59" spans="2:7" x14ac:dyDescent="0.25">
      <c r="B59" s="4" t="s">
        <v>35</v>
      </c>
      <c r="C59" s="5">
        <v>258</v>
      </c>
      <c r="D59" s="5">
        <v>219.3</v>
      </c>
      <c r="E59" s="5">
        <v>283.8</v>
      </c>
      <c r="F59" s="5">
        <v>322.5</v>
      </c>
      <c r="G59" s="5">
        <f>SUM(Sprzedaż[[#This Row],[KWARTAŁ 1]:[KWARTAŁ 4]])</f>
        <v>1083.5999999999999</v>
      </c>
    </row>
    <row r="60" spans="2:7" x14ac:dyDescent="0.25">
      <c r="B60" s="4" t="s">
        <v>36</v>
      </c>
      <c r="C60" s="5">
        <v>414</v>
      </c>
      <c r="D60" s="5">
        <v>351.9</v>
      </c>
      <c r="E60" s="5">
        <v>455.4</v>
      </c>
      <c r="F60" s="5">
        <v>517.5</v>
      </c>
      <c r="G60" s="5">
        <f>SUM(Sprzedaż[[#This Row],[KWARTAŁ 1]:[KWARTAŁ 4]])</f>
        <v>1738.8</v>
      </c>
    </row>
    <row r="61" spans="2:7" x14ac:dyDescent="0.25">
      <c r="B61" s="4" t="s">
        <v>37</v>
      </c>
      <c r="C61" s="5">
        <v>369</v>
      </c>
      <c r="D61" s="5">
        <v>313.64999999999998</v>
      </c>
      <c r="E61" s="5">
        <v>405.9</v>
      </c>
      <c r="F61" s="5">
        <v>461.25</v>
      </c>
      <c r="G61" s="5">
        <f>SUM(Sprzedaż[[#This Row],[KWARTAŁ 1]:[KWARTAŁ 4]])</f>
        <v>1549.8</v>
      </c>
    </row>
    <row r="62" spans="2:7" x14ac:dyDescent="0.25">
      <c r="B62" s="4" t="s">
        <v>38</v>
      </c>
      <c r="C62" s="5">
        <v>324</v>
      </c>
      <c r="D62" s="5">
        <v>275.39999999999998</v>
      </c>
      <c r="E62" s="5">
        <v>356.4</v>
      </c>
      <c r="F62" s="5">
        <v>405</v>
      </c>
      <c r="G62" s="5">
        <f>SUM(Sprzedaż[[#This Row],[KWARTAŁ 1]:[KWARTAŁ 4]])</f>
        <v>1360.8</v>
      </c>
    </row>
    <row r="63" spans="2:7" x14ac:dyDescent="0.25">
      <c r="B63" s="4" t="s">
        <v>39</v>
      </c>
      <c r="C63" s="5">
        <v>87</v>
      </c>
      <c r="D63" s="5">
        <v>73.95</v>
      </c>
      <c r="E63" s="5">
        <v>95.7</v>
      </c>
      <c r="F63" s="5">
        <v>108.75</v>
      </c>
      <c r="G63" s="5">
        <f>SUM(Sprzedaż[[#This Row],[KWARTAŁ 1]:[KWARTAŁ 4]])</f>
        <v>365.4</v>
      </c>
    </row>
  </sheetData>
  <mergeCells count="1">
    <mergeCell ref="A2:F4"/>
  </mergeCells>
  <dataValidations count="2">
    <dataValidation type="list" allowBlank="1" showInputMessage="1" showErrorMessage="1" sqref="K4">
      <formula1>"TAK,NIE"</formula1>
    </dataValidation>
    <dataValidation type="list" showInputMessage="1" showErrorMessage="1" sqref="K2">
      <formula1>"1,2,3,4,5,6,7,8,9,10"</formula1>
    </dataValidation>
  </dataValidations>
  <printOptions horizontalCentered="1"/>
  <pageMargins left="0.7" right="0.7" top="0.75" bottom="0.75" header="0.3" footer="0.3"/>
  <pageSetup paperSize="9" fitToHeight="0" orientation="landscape" r:id="rId1"/>
  <rowBreaks count="1" manualBreakCount="1">
    <brk id="32" max="7" man="1"/>
  </rowBreaks>
  <colBreaks count="1" manualBreakCount="1">
    <brk id="8" max="104857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22"/>
  <sheetViews>
    <sheetView workbookViewId="0"/>
  </sheetViews>
  <sheetFormatPr defaultRowHeight="12.75" x14ac:dyDescent="0.25"/>
  <cols>
    <col min="3" max="3" width="11.42578125" style="3" customWidth="1"/>
    <col min="5" max="5" width="19.140625" bestFit="1" customWidth="1"/>
    <col min="6" max="6" width="13.7109375" style="3" customWidth="1"/>
    <col min="7" max="7" width="13" style="3" customWidth="1"/>
    <col min="8" max="8" width="11.85546875" style="3" customWidth="1"/>
    <col min="9" max="9" width="12.5703125" style="3" customWidth="1"/>
    <col min="10" max="10" width="12" style="3" customWidth="1"/>
  </cols>
  <sheetData>
    <row r="1" spans="1:10" x14ac:dyDescent="0.25">
      <c r="A1" t="s">
        <v>43</v>
      </c>
    </row>
    <row r="4" spans="1:10" x14ac:dyDescent="0.25">
      <c r="E4" t="s">
        <v>40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41</v>
      </c>
    </row>
    <row r="5" spans="1:10" x14ac:dyDescent="0.25">
      <c r="B5">
        <v>1</v>
      </c>
      <c r="C5" s="13">
        <f>IF($B5&gt;n,"",LARGE(Sprzedaż[SUMA],1))</f>
        <v>18500</v>
      </c>
      <c r="D5">
        <f ca="1">IF($B5&gt;n,"",IF(C4=C5,MATCH(C5,OFFSET(Sprzedaż[SUMA],D4,),0)+D4,MATCH(C5,Sprzedaż[SUMA],0)))</f>
        <v>1</v>
      </c>
      <c r="E5" t="str">
        <f ca="1">IF($B5&gt;n,"",INDEX(Sprzedaż[PRODUKT],D5))</f>
        <v>Ramy</v>
      </c>
      <c r="F5" s="13">
        <f ca="1">IF($B5&gt;n,"",INDEX(Sprzedaż[KWARTAŁ 1],$D5))</f>
        <v>4000</v>
      </c>
      <c r="G5" s="13">
        <f ca="1">IF($B5&gt;n,"",INDEX(Sprzedaż[KWARTAŁ 2],$D5))</f>
        <v>4500</v>
      </c>
      <c r="H5" s="13">
        <f ca="1">IF($B5&gt;n,"",INDEX(Sprzedaż[KWARTAŁ 3],$D5))</f>
        <v>5000</v>
      </c>
      <c r="I5" s="13">
        <f ca="1">IF($B5&gt;n,"",INDEX(Sprzedaż[KWARTAŁ 4],$D5))</f>
        <v>5000</v>
      </c>
      <c r="J5" s="13">
        <f t="shared" ref="J5:J14" ca="1" si="0">IF($B5&gt;n,"",SUM(F5:I5))</f>
        <v>18500</v>
      </c>
    </row>
    <row r="6" spans="1:10" x14ac:dyDescent="0.25">
      <c r="B6">
        <v>2</v>
      </c>
      <c r="C6" s="13">
        <f>IF($B6&gt;n,"",LARGE(Sprzedaż[SUMA],2))</f>
        <v>11480.3</v>
      </c>
      <c r="D6">
        <f ca="1">IF($B6&gt;n,"",IF(C5=C6,MATCH(C6,OFFSET(Sprzedaż[SUMA],D5,),0)+D5,MATCH(C6,Sprzedaż[SUMA],0)))</f>
        <v>16</v>
      </c>
      <c r="E6" t="str">
        <f ca="1">IF($B6&gt;n,"",INDEX(Sprzedaż[PRODUKT],D6))</f>
        <v>Torby boczne</v>
      </c>
      <c r="F6" s="13">
        <f ca="1">IF($B6&gt;n,"",INDEX(Sprzedaż[KWARTAŁ 1],$D6))</f>
        <v>2413</v>
      </c>
      <c r="G6" s="13">
        <f ca="1">IF($B6&gt;n,"",INDEX(Sprzedaż[KWARTAŁ 2],$D6))</f>
        <v>2051.0500000000002</v>
      </c>
      <c r="H6" s="13">
        <f ca="1">IF($B6&gt;n,"",INDEX(Sprzedaż[KWARTAŁ 3],$D6))</f>
        <v>4000</v>
      </c>
      <c r="I6" s="13">
        <f ca="1">IF($B6&gt;n,"",INDEX(Sprzedaż[KWARTAŁ 4],$D6))</f>
        <v>3016.25</v>
      </c>
      <c r="J6" s="13">
        <f t="shared" ca="1" si="0"/>
        <v>11480.3</v>
      </c>
    </row>
    <row r="7" spans="1:10" x14ac:dyDescent="0.25">
      <c r="B7">
        <v>3</v>
      </c>
      <c r="C7" s="13">
        <f>IF($B7&gt;n,"",LARGE(Sprzedaż[SUMA],3))</f>
        <v>10283.75</v>
      </c>
      <c r="D7">
        <f ca="1">IF($B7&gt;n,"",IF(C6=C7,MATCH(C7,OFFSET(Sprzedaż[SUMA],D6,),0)+D6,MATCH(C7,Sprzedaż[SUMA],0)))</f>
        <v>12</v>
      </c>
      <c r="E7" t="str">
        <f ca="1">IF($B7&gt;n,"",INDEX(Sprzedaż[PRODUKT],D7))</f>
        <v>Kierownice</v>
      </c>
      <c r="F7" s="13">
        <f ca="1">IF($B7&gt;n,"",INDEX(Sprzedaż[KWARTAŁ 1],$D7))</f>
        <v>1895</v>
      </c>
      <c r="G7" s="13">
        <f ca="1">IF($B7&gt;n,"",INDEX(Sprzedaż[KWARTAŁ 2],$D7))</f>
        <v>1610.75</v>
      </c>
      <c r="H7" s="13">
        <f ca="1">IF($B7&gt;n,"",INDEX(Sprzedaż[KWARTAŁ 3],$D7))</f>
        <v>3445</v>
      </c>
      <c r="I7" s="13">
        <f ca="1">IF($B7&gt;n,"",INDEX(Sprzedaż[KWARTAŁ 4],$D7))</f>
        <v>3333</v>
      </c>
      <c r="J7" s="13">
        <f t="shared" ca="1" si="0"/>
        <v>10283.75</v>
      </c>
    </row>
    <row r="8" spans="1:10" x14ac:dyDescent="0.25">
      <c r="B8">
        <v>4</v>
      </c>
      <c r="C8" s="13">
        <f>IF($B8&gt;n,"",LARGE(Sprzedaż[SUMA],4))</f>
        <v>9332.4</v>
      </c>
      <c r="D8">
        <f ca="1">IF($B8&gt;n,"",IF(C7=C8,MATCH(C8,OFFSET(Sprzedaż[SUMA],D7,),0)+D7,MATCH(C8,Sprzedaż[SUMA],0)))</f>
        <v>20</v>
      </c>
      <c r="E8" t="str">
        <f ca="1">IF($B8&gt;n,"",INDEX(Sprzedaż[PRODUKT],D8))</f>
        <v>Uchwyty</v>
      </c>
      <c r="F8" s="13">
        <f ca="1">IF($B8&gt;n,"",INDEX(Sprzedaż[KWARTAŁ 1],$D8))</f>
        <v>2222</v>
      </c>
      <c r="G8" s="13">
        <f ca="1">IF($B8&gt;n,"",INDEX(Sprzedaż[KWARTAŁ 2],$D8))</f>
        <v>1888.7</v>
      </c>
      <c r="H8" s="13">
        <f ca="1">IF($B8&gt;n,"",INDEX(Sprzedaż[KWARTAŁ 3],$D8))</f>
        <v>2444.1999999999998</v>
      </c>
      <c r="I8" s="13">
        <f ca="1">IF($B8&gt;n,"",INDEX(Sprzedaż[KWARTAŁ 4],$D8))</f>
        <v>2777.5</v>
      </c>
      <c r="J8" s="13">
        <f t="shared" ca="1" si="0"/>
        <v>9332.4</v>
      </c>
    </row>
    <row r="9" spans="1:10" x14ac:dyDescent="0.25">
      <c r="B9">
        <v>5</v>
      </c>
      <c r="C9" s="13">
        <f>IF($B9&gt;n,"",LARGE(Sprzedaż[SUMA],5))</f>
        <v>6511.68</v>
      </c>
      <c r="D9">
        <f ca="1">IF($B9&gt;n,"",IF(C8=C9,MATCH(C9,OFFSET(Sprzedaż[SUMA],D8,),0)+D8,MATCH(C9,Sprzedaż[SUMA],0)))</f>
        <v>21</v>
      </c>
      <c r="E9" t="str">
        <f ca="1">IF($B9&gt;n,"",INDEX(Sprzedaż[PRODUKT],D9))</f>
        <v>Taśma na kierownicę</v>
      </c>
      <c r="F9" s="13">
        <f ca="1">IF($B9&gt;n,"",INDEX(Sprzedaż[KWARTAŁ 1],$D9))</f>
        <v>1550.4</v>
      </c>
      <c r="G9" s="13">
        <f ca="1">IF($B9&gt;n,"",INDEX(Sprzedaż[KWARTAŁ 2],$D9))</f>
        <v>1317.8400000000001</v>
      </c>
      <c r="H9" s="13">
        <f ca="1">IF($B9&gt;n,"",INDEX(Sprzedaż[KWARTAŁ 3],$D9))</f>
        <v>1705.44</v>
      </c>
      <c r="I9" s="13">
        <f ca="1">IF($B9&gt;n,"",INDEX(Sprzedaż[KWARTAŁ 4],$D9))</f>
        <v>1938</v>
      </c>
      <c r="J9" s="13">
        <f t="shared" ca="1" si="0"/>
        <v>6511.68</v>
      </c>
    </row>
    <row r="10" spans="1:10" x14ac:dyDescent="0.25">
      <c r="B10">
        <v>6</v>
      </c>
      <c r="C10" s="13" t="str">
        <f>IF($B10&gt;n,"",LARGE(Sprzedaż[SUMA],6))</f>
        <v/>
      </c>
      <c r="D10" t="str">
        <f ca="1">IF($B10&gt;n,"",IF(C9=C10,MATCH(C10,OFFSET(Sprzedaż[SUMA],D9,),0)+D9,MATCH(C10,Sprzedaż[SUMA],0)))</f>
        <v/>
      </c>
      <c r="E10" t="str">
        <f>IF($B10&gt;n,"",INDEX(Sprzedaż[PRODUKT],D10))</f>
        <v/>
      </c>
      <c r="F10" s="13" t="str">
        <f>IF($B10&gt;n,"",INDEX(Sprzedaż[KWARTAŁ 1],$D10))</f>
        <v/>
      </c>
      <c r="G10" s="13" t="str">
        <f>IF($B10&gt;n,"",INDEX(Sprzedaż[KWARTAŁ 2],$D10))</f>
        <v/>
      </c>
      <c r="H10" s="13" t="str">
        <f>IF($B10&gt;n,"",INDEX(Sprzedaż[KWARTAŁ 3],$D10))</f>
        <v/>
      </c>
      <c r="I10" s="13" t="str">
        <f>IF($B10&gt;n,"",INDEX(Sprzedaż[KWARTAŁ 4],$D10))</f>
        <v/>
      </c>
      <c r="J10" s="13" t="str">
        <f t="shared" si="0"/>
        <v/>
      </c>
    </row>
    <row r="11" spans="1:10" x14ac:dyDescent="0.25">
      <c r="B11">
        <v>7</v>
      </c>
      <c r="C11" s="13" t="str">
        <f>IF($B11&gt;n,"",LARGE(Sprzedaż[SUMA],7))</f>
        <v/>
      </c>
      <c r="D11" t="str">
        <f ca="1">IF($B11&gt;n,"",IF(C10=C11,MATCH(C11,OFFSET(Sprzedaż[SUMA],D10,),0)+D10,MATCH(C11,Sprzedaż[SUMA],0)))</f>
        <v/>
      </c>
      <c r="E11" t="str">
        <f>IF($B11&gt;n,"",INDEX(Sprzedaż[PRODUKT],D11))</f>
        <v/>
      </c>
      <c r="F11" s="13" t="str">
        <f>IF($B11&gt;n,"",INDEX(Sprzedaż[KWARTAŁ 1],$D11))</f>
        <v/>
      </c>
      <c r="G11" s="13" t="str">
        <f>IF($B11&gt;n,"",INDEX(Sprzedaż[KWARTAŁ 2],$D11))</f>
        <v/>
      </c>
      <c r="H11" s="13" t="str">
        <f>IF($B11&gt;n,"",INDEX(Sprzedaż[KWARTAŁ 3],$D11))</f>
        <v/>
      </c>
      <c r="I11" s="13" t="str">
        <f>IF($B11&gt;n,"",INDEX(Sprzedaż[KWARTAŁ 4],$D11))</f>
        <v/>
      </c>
      <c r="J11" s="13" t="str">
        <f t="shared" si="0"/>
        <v/>
      </c>
    </row>
    <row r="12" spans="1:10" x14ac:dyDescent="0.25">
      <c r="B12">
        <v>8</v>
      </c>
      <c r="C12" s="13" t="str">
        <f>IF($B12&gt;n,"",LARGE(Sprzedaż[SUMA],8))</f>
        <v/>
      </c>
      <c r="D12" t="str">
        <f ca="1">IF($B12&gt;n,"",IF(C11=C12,MATCH(C12,OFFSET(Sprzedaż[SUMA],D11,),0)+D11,MATCH(C12,Sprzedaż[SUMA],0)))</f>
        <v/>
      </c>
      <c r="E12" t="str">
        <f>IF($B12&gt;n,"",INDEX(Sprzedaż[PRODUKT],D12))</f>
        <v/>
      </c>
      <c r="F12" s="13" t="str">
        <f>IF($B12&gt;n,"",INDEX(Sprzedaż[KWARTAŁ 1],$D12))</f>
        <v/>
      </c>
      <c r="G12" s="13" t="str">
        <f>IF($B12&gt;n,"",INDEX(Sprzedaż[KWARTAŁ 2],$D12))</f>
        <v/>
      </c>
      <c r="H12" s="13" t="str">
        <f>IF($B12&gt;n,"",INDEX(Sprzedaż[KWARTAŁ 3],$D12))</f>
        <v/>
      </c>
      <c r="I12" s="13" t="str">
        <f>IF($B12&gt;n,"",INDEX(Sprzedaż[KWARTAŁ 4],$D12))</f>
        <v/>
      </c>
      <c r="J12" s="13" t="str">
        <f t="shared" si="0"/>
        <v/>
      </c>
    </row>
    <row r="13" spans="1:10" x14ac:dyDescent="0.25">
      <c r="B13">
        <v>9</v>
      </c>
      <c r="C13" s="13" t="str">
        <f>IF($B13&gt;n,"",LARGE(Sprzedaż[SUMA],9))</f>
        <v/>
      </c>
      <c r="D13" t="str">
        <f ca="1">IF($B13&gt;n,"",IF(C12=C13,MATCH(C13,OFFSET(Sprzedaż[SUMA],D12,),0)+D12,MATCH(C13,Sprzedaż[SUMA],0)))</f>
        <v/>
      </c>
      <c r="E13" t="str">
        <f>IF($B13&gt;n,"",INDEX(Sprzedaż[PRODUKT],D13))</f>
        <v/>
      </c>
      <c r="F13" s="13" t="str">
        <f>IF($B13&gt;n,"",INDEX(Sprzedaż[KWARTAŁ 1],$D13))</f>
        <v/>
      </c>
      <c r="G13" s="13" t="str">
        <f>IF($B13&gt;n,"",INDEX(Sprzedaż[KWARTAŁ 2],$D13))</f>
        <v/>
      </c>
      <c r="H13" s="13" t="str">
        <f>IF($B13&gt;n,"",INDEX(Sprzedaż[KWARTAŁ 3],$D13))</f>
        <v/>
      </c>
      <c r="I13" s="13" t="str">
        <f>IF($B13&gt;n,"",INDEX(Sprzedaż[KWARTAŁ 4],$D13))</f>
        <v/>
      </c>
      <c r="J13" s="13" t="str">
        <f t="shared" si="0"/>
        <v/>
      </c>
    </row>
    <row r="14" spans="1:10" x14ac:dyDescent="0.25">
      <c r="B14">
        <v>10</v>
      </c>
      <c r="C14" s="13" t="str">
        <f>IF($B14&gt;n,"",LARGE(Sprzedaż[SUMA],10))</f>
        <v/>
      </c>
      <c r="D14" t="str">
        <f ca="1">IF($B14&gt;n,"",IF(C13=C14,MATCH(C14,OFFSET(Sprzedaż[SUMA],D13,),0)+D13,MATCH(C14,Sprzedaż[SUMA],0)))</f>
        <v/>
      </c>
      <c r="E14" t="str">
        <f>IF($B14&gt;n,"",INDEX(Sprzedaż[PRODUKT],D14))</f>
        <v/>
      </c>
      <c r="F14" s="13" t="str">
        <f>IF($B14&gt;n,"",INDEX(Sprzedaż[KWARTAŁ 1],$D14))</f>
        <v/>
      </c>
      <c r="G14" s="13" t="str">
        <f>IF($B14&gt;n,"",INDEX(Sprzedaż[KWARTAŁ 2],$D14))</f>
        <v/>
      </c>
      <c r="H14" s="13" t="str">
        <f>IF($B14&gt;n,"",INDEX(Sprzedaż[KWARTAŁ 3],$D14))</f>
        <v/>
      </c>
      <c r="I14" s="13" t="str">
        <f>IF($B14&gt;n,"",INDEX(Sprzedaż[KWARTAŁ 4],$D14))</f>
        <v/>
      </c>
      <c r="J14" s="13" t="str">
        <f t="shared" si="0"/>
        <v/>
      </c>
    </row>
    <row r="15" spans="1:10" x14ac:dyDescent="0.25">
      <c r="E15" t="str">
        <f>""</f>
        <v/>
      </c>
      <c r="F15" s="11"/>
      <c r="G15" s="11"/>
      <c r="H15" s="11"/>
      <c r="I15" s="11"/>
      <c r="J15" s="11"/>
    </row>
    <row r="16" spans="1:10" x14ac:dyDescent="0.25">
      <c r="B16" t="b">
        <f>UwzględnijInne="TAK"</f>
        <v>0</v>
      </c>
      <c r="E16" t="s">
        <v>42</v>
      </c>
      <c r="F16" s="13">
        <f ca="1">SUM(Sprzedaż[KWARTAŁ 1]) - SUM(F5:F14)</f>
        <v>6533.0000000000018</v>
      </c>
      <c r="G16" s="13">
        <f ca="1">SUM(Sprzedaż[KWARTAŁ 2]) - SUM(G5:G14)</f>
        <v>5553.0499999999993</v>
      </c>
      <c r="H16" s="13">
        <f ca="1">SUM(Sprzedaż[KWARTAŁ 3]) - SUM(H5:H14)</f>
        <v>6959.7999999999993</v>
      </c>
      <c r="I16" s="13">
        <f ca="1">SUM(Sprzedaż[KWARTAŁ 4]) - SUM(I5:I14)</f>
        <v>8166.25</v>
      </c>
      <c r="J16" s="13">
        <f ca="1">SUM(Sprzedaż[SUMA]) - SUM(J5:J14)</f>
        <v>27212.100000000006</v>
      </c>
    </row>
    <row r="17" spans="2:10" x14ac:dyDescent="0.25">
      <c r="F17" s="11"/>
      <c r="G17" s="11"/>
      <c r="H17" s="11"/>
      <c r="I17" s="11"/>
      <c r="J17" s="11"/>
    </row>
    <row r="18" spans="2:10" x14ac:dyDescent="0.25">
      <c r="E18" t="s">
        <v>10</v>
      </c>
      <c r="F18" s="13">
        <f>SUM(Sprzedaż[KWARTAŁ 1])</f>
        <v>18613.400000000001</v>
      </c>
      <c r="G18" s="13">
        <f>SUM(Sprzedaż[KWARTAŁ 2])</f>
        <v>16921.39</v>
      </c>
      <c r="H18" s="13">
        <f>SUM(Sprzedaż[KWARTAŁ 3])</f>
        <v>23554.44</v>
      </c>
      <c r="I18" s="13">
        <f>SUM(Sprzedaż[KWARTAŁ 4])</f>
        <v>24231</v>
      </c>
      <c r="J18" s="13">
        <f>SUM(Sprzedaż[SUMA])</f>
        <v>83320.23000000001</v>
      </c>
    </row>
    <row r="22" spans="2:10" x14ac:dyDescent="0.25">
      <c r="B22" t="str">
        <f>"SUMA I " &amp; n &amp; " NAJPOPULARNIEJSZYCH PRODUKTÓW"</f>
        <v>SUMA I 5 NAJPOPULARNIEJSZYCH PRODUKTÓW</v>
      </c>
    </row>
  </sheetData>
  <pageMargins left="0.7" right="0.7" top="0.75" bottom="0.75" header="0.3" footer="0.3"/>
  <pageSetup paperSize="9" orientation="portrait" horizontalDpi="4294967294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29baff33-f40f-4664-8054-1bde3cabf4f6" xsi:nil="true"/>
    <AssetExpire xmlns="29baff33-f40f-4664-8054-1bde3cabf4f6">2029-01-01T08:00:00+00:00</AssetExpire>
    <CampaignTagsTaxHTField0 xmlns="29baff33-f40f-4664-8054-1bde3cabf4f6">
      <Terms xmlns="http://schemas.microsoft.com/office/infopath/2007/PartnerControls"/>
    </CampaignTagsTaxHTField0>
    <IntlLangReviewDate xmlns="29baff33-f40f-4664-8054-1bde3cabf4f6" xsi:nil="true"/>
    <TPFriendlyName xmlns="29baff33-f40f-4664-8054-1bde3cabf4f6" xsi:nil="true"/>
    <IntlLangReview xmlns="29baff33-f40f-4664-8054-1bde3cabf4f6">false</IntlLangReview>
    <LocLastLocAttemptVersionLookup xmlns="29baff33-f40f-4664-8054-1bde3cabf4f6">835959</LocLastLocAttemptVersionLookup>
    <PolicheckWords xmlns="29baff33-f40f-4664-8054-1bde3cabf4f6" xsi:nil="true"/>
    <SubmitterId xmlns="29baff33-f40f-4664-8054-1bde3cabf4f6" xsi:nil="true"/>
    <AcquiredFrom xmlns="29baff33-f40f-4664-8054-1bde3cabf4f6">Internal MS</AcquiredFrom>
    <EditorialStatus xmlns="29baff33-f40f-4664-8054-1bde3cabf4f6">Complete</EditorialStatus>
    <Markets xmlns="29baff33-f40f-4664-8054-1bde3cabf4f6"/>
    <OriginAsset xmlns="29baff33-f40f-4664-8054-1bde3cabf4f6" xsi:nil="true"/>
    <AssetStart xmlns="29baff33-f40f-4664-8054-1bde3cabf4f6">2012-05-15T20:27:00+00:00</AssetStart>
    <FriendlyTitle xmlns="29baff33-f40f-4664-8054-1bde3cabf4f6" xsi:nil="true"/>
    <MarketSpecific xmlns="29baff33-f40f-4664-8054-1bde3cabf4f6">false</MarketSpecific>
    <TPNamespace xmlns="29baff33-f40f-4664-8054-1bde3cabf4f6" xsi:nil="true"/>
    <PublishStatusLookup xmlns="29baff33-f40f-4664-8054-1bde3cabf4f6">
      <Value>360499</Value>
    </PublishStatusLookup>
    <APAuthor xmlns="29baff33-f40f-4664-8054-1bde3cabf4f6">
      <UserInfo>
        <DisplayName/>
        <AccountId>2467</AccountId>
        <AccountType/>
      </UserInfo>
    </APAuthor>
    <TPCommandLine xmlns="29baff33-f40f-4664-8054-1bde3cabf4f6" xsi:nil="true"/>
    <IntlLangReviewer xmlns="29baff33-f40f-4664-8054-1bde3cabf4f6" xsi:nil="true"/>
    <OpenTemplate xmlns="29baff33-f40f-4664-8054-1bde3cabf4f6">true</OpenTemplate>
    <CSXSubmissionDate xmlns="29baff33-f40f-4664-8054-1bde3cabf4f6" xsi:nil="true"/>
    <TaxCatchAll xmlns="29baff33-f40f-4664-8054-1bde3cabf4f6"/>
    <Manager xmlns="29baff33-f40f-4664-8054-1bde3cabf4f6" xsi:nil="true"/>
    <NumericId xmlns="29baff33-f40f-4664-8054-1bde3cabf4f6" xsi:nil="true"/>
    <ParentAssetId xmlns="29baff33-f40f-4664-8054-1bde3cabf4f6" xsi:nil="true"/>
    <OriginalSourceMarket xmlns="29baff33-f40f-4664-8054-1bde3cabf4f6">english</OriginalSourceMarket>
    <ApprovalStatus xmlns="29baff33-f40f-4664-8054-1bde3cabf4f6">InProgress</ApprovalStatus>
    <TPComponent xmlns="29baff33-f40f-4664-8054-1bde3cabf4f6" xsi:nil="true"/>
    <EditorialTags xmlns="29baff33-f40f-4664-8054-1bde3cabf4f6" xsi:nil="true"/>
    <TPExecutable xmlns="29baff33-f40f-4664-8054-1bde3cabf4f6" xsi:nil="true"/>
    <TPLaunchHelpLink xmlns="29baff33-f40f-4664-8054-1bde3cabf4f6" xsi:nil="true"/>
    <LocComments xmlns="29baff33-f40f-4664-8054-1bde3cabf4f6" xsi:nil="true"/>
    <LocRecommendedHandoff xmlns="29baff33-f40f-4664-8054-1bde3cabf4f6" xsi:nil="true"/>
    <SourceTitle xmlns="29baff33-f40f-4664-8054-1bde3cabf4f6" xsi:nil="true"/>
    <CSXUpdate xmlns="29baff33-f40f-4664-8054-1bde3cabf4f6">false</CSXUpdate>
    <IntlLocPriority xmlns="29baff33-f40f-4664-8054-1bde3cabf4f6" xsi:nil="true"/>
    <UAProjectedTotalWords xmlns="29baff33-f40f-4664-8054-1bde3cabf4f6" xsi:nil="true"/>
    <AssetType xmlns="29baff33-f40f-4664-8054-1bde3cabf4f6">TP</AssetType>
    <MachineTranslated xmlns="29baff33-f40f-4664-8054-1bde3cabf4f6">false</MachineTranslated>
    <OutputCachingOn xmlns="29baff33-f40f-4664-8054-1bde3cabf4f6">false</OutputCachingOn>
    <TemplateStatus xmlns="29baff33-f40f-4664-8054-1bde3cabf4f6">Complete</TemplateStatus>
    <IsSearchable xmlns="29baff33-f40f-4664-8054-1bde3cabf4f6">true</IsSearchable>
    <ContentItem xmlns="29baff33-f40f-4664-8054-1bde3cabf4f6" xsi:nil="true"/>
    <HandoffToMSDN xmlns="29baff33-f40f-4664-8054-1bde3cabf4f6" xsi:nil="true"/>
    <ShowIn xmlns="29baff33-f40f-4664-8054-1bde3cabf4f6">Show everywhere</ShowIn>
    <ThumbnailAssetId xmlns="29baff33-f40f-4664-8054-1bde3cabf4f6" xsi:nil="true"/>
    <UALocComments xmlns="29baff33-f40f-4664-8054-1bde3cabf4f6">TEMPLATE ON HOLD! DO NOT PUBLISH! BlockPublish set by REDMOND\dduffy!</UALocComments>
    <UALocRecommendation xmlns="29baff33-f40f-4664-8054-1bde3cabf4f6">Localize</UALocRecommendation>
    <LastModifiedDateTime xmlns="29baff33-f40f-4664-8054-1bde3cabf4f6" xsi:nil="true"/>
    <LegacyData xmlns="29baff33-f40f-4664-8054-1bde3cabf4f6" xsi:nil="true"/>
    <LocManualTestRequired xmlns="29baff33-f40f-4664-8054-1bde3cabf4f6">false</LocManualTestRequired>
    <ClipArtFilename xmlns="29baff33-f40f-4664-8054-1bde3cabf4f6" xsi:nil="true"/>
    <TPApplication xmlns="29baff33-f40f-4664-8054-1bde3cabf4f6" xsi:nil="true"/>
    <CSXHash xmlns="29baff33-f40f-4664-8054-1bde3cabf4f6" xsi:nil="true"/>
    <DirectSourceMarket xmlns="29baff33-f40f-4664-8054-1bde3cabf4f6">english</DirectSourceMarket>
    <PrimaryImageGen xmlns="29baff33-f40f-4664-8054-1bde3cabf4f6">true</PrimaryImageGen>
    <PlannedPubDate xmlns="29baff33-f40f-4664-8054-1bde3cabf4f6" xsi:nil="true"/>
    <CSXSubmissionMarket xmlns="29baff33-f40f-4664-8054-1bde3cabf4f6" xsi:nil="true"/>
    <Downloads xmlns="29baff33-f40f-4664-8054-1bde3cabf4f6">0</Downloads>
    <ArtSampleDocs xmlns="29baff33-f40f-4664-8054-1bde3cabf4f6" xsi:nil="true"/>
    <TrustLevel xmlns="29baff33-f40f-4664-8054-1bde3cabf4f6">1 Microsoft Managed Content</TrustLevel>
    <BlockPublish xmlns="29baff33-f40f-4664-8054-1bde3cabf4f6">false</BlockPublish>
    <TPLaunchHelpLinkType xmlns="29baff33-f40f-4664-8054-1bde3cabf4f6">Template</TPLaunchHelpLinkType>
    <LocalizationTagsTaxHTField0 xmlns="29baff33-f40f-4664-8054-1bde3cabf4f6">
      <Terms xmlns="http://schemas.microsoft.com/office/infopath/2007/PartnerControls"/>
    </LocalizationTagsTaxHTField0>
    <BusinessGroup xmlns="29baff33-f40f-4664-8054-1bde3cabf4f6" xsi:nil="true"/>
    <Providers xmlns="29baff33-f40f-4664-8054-1bde3cabf4f6" xsi:nil="true"/>
    <TemplateTemplateType xmlns="29baff33-f40f-4664-8054-1bde3cabf4f6">Excel 2007 Default</TemplateTemplateType>
    <TimesCloned xmlns="29baff33-f40f-4664-8054-1bde3cabf4f6" xsi:nil="true"/>
    <TPAppVersion xmlns="29baff33-f40f-4664-8054-1bde3cabf4f6" xsi:nil="true"/>
    <VoteCount xmlns="29baff33-f40f-4664-8054-1bde3cabf4f6" xsi:nil="true"/>
    <FeatureTagsTaxHTField0 xmlns="29baff33-f40f-4664-8054-1bde3cabf4f6">
      <Terms xmlns="http://schemas.microsoft.com/office/infopath/2007/PartnerControls"/>
    </FeatureTagsTaxHTField0>
    <Provider xmlns="29baff33-f40f-4664-8054-1bde3cabf4f6" xsi:nil="true"/>
    <UACurrentWords xmlns="29baff33-f40f-4664-8054-1bde3cabf4f6" xsi:nil="true"/>
    <AssetId xmlns="29baff33-f40f-4664-8054-1bde3cabf4f6">TP102897390</AssetId>
    <TPClientViewer xmlns="29baff33-f40f-4664-8054-1bde3cabf4f6" xsi:nil="true"/>
    <DSATActionTaken xmlns="29baff33-f40f-4664-8054-1bde3cabf4f6" xsi:nil="true"/>
    <APEditor xmlns="29baff33-f40f-4664-8054-1bde3cabf4f6">
      <UserInfo>
        <DisplayName/>
        <AccountId xsi:nil="true"/>
        <AccountType/>
      </UserInfo>
    </APEditor>
    <TPInstallLocation xmlns="29baff33-f40f-4664-8054-1bde3cabf4f6" xsi:nil="true"/>
    <OOCacheId xmlns="29baff33-f40f-4664-8054-1bde3cabf4f6" xsi:nil="true"/>
    <IsDeleted xmlns="29baff33-f40f-4664-8054-1bde3cabf4f6">false</IsDeleted>
    <PublishTargets xmlns="29baff33-f40f-4664-8054-1bde3cabf4f6">OfficeOnlineVNext</PublishTargets>
    <ApprovalLog xmlns="29baff33-f40f-4664-8054-1bde3cabf4f6" xsi:nil="true"/>
    <BugNumber xmlns="29baff33-f40f-4664-8054-1bde3cabf4f6" xsi:nil="true"/>
    <CrawlForDependencies xmlns="29baff33-f40f-4664-8054-1bde3cabf4f6">false</CrawlForDependencies>
    <InternalTagsTaxHTField0 xmlns="29baff33-f40f-4664-8054-1bde3cabf4f6">
      <Terms xmlns="http://schemas.microsoft.com/office/infopath/2007/PartnerControls"/>
    </InternalTagsTaxHTField0>
    <LastHandOff xmlns="29baff33-f40f-4664-8054-1bde3cabf4f6" xsi:nil="true"/>
    <Milestone xmlns="29baff33-f40f-4664-8054-1bde3cabf4f6" xsi:nil="true"/>
    <OriginalRelease xmlns="29baff33-f40f-4664-8054-1bde3cabf4f6">15</OriginalRelease>
    <RecommendationsModifier xmlns="29baff33-f40f-4664-8054-1bde3cabf4f6" xsi:nil="true"/>
    <ScenarioTagsTaxHTField0 xmlns="29baff33-f40f-4664-8054-1bde3cabf4f6">
      <Terms xmlns="http://schemas.microsoft.com/office/infopath/2007/PartnerControls"/>
    </ScenarioTagsTaxHTField0>
    <UANotes xmlns="29baff33-f40f-4664-8054-1bde3cabf4f6" xsi:nil="true"/>
    <LocMarketGroupTiers2 xmlns="29baff33-f40f-4664-8054-1bde3cabf4f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FA5F52AA0A00C4CBEF2A37681B2318F04009FDCD24A096B5E4C8184D4910FEB1A76" ma:contentTypeVersion="56" ma:contentTypeDescription="Create a new document." ma:contentTypeScope="" ma:versionID="e2b161dd106aa6ff43a2053ab7ed0d23">
  <xsd:schema xmlns:xsd="http://www.w3.org/2001/XMLSchema" xmlns:xs="http://www.w3.org/2001/XMLSchema" xmlns:p="http://schemas.microsoft.com/office/2006/metadata/properties" xmlns:ns2="29baff33-f40f-4664-8054-1bde3cabf4f6" targetNamespace="http://schemas.microsoft.com/office/2006/metadata/properties" ma:root="true" ma:fieldsID="df3fe752eed498a1554dc026fa12eabd" ns2:_="">
    <xsd:import namespace="29baff33-f40f-4664-8054-1bde3cabf4f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aff33-f40f-4664-8054-1bde3cabf4f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5ae66bf-e87d-41c1-aaaa-5f977966190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DDBB892-E9C2-41BE-A746-120199994C31}" ma:internalName="CSXSubmissionMarket" ma:readOnly="false" ma:showField="MarketName" ma:web="29baff33-f40f-4664-8054-1bde3cabf4f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2649cd3-0638-4550-a153-a68664946fb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2513E2E7-E2AF-440C-8567-37153D3865E2}" ma:internalName="InProjectListLookup" ma:readOnly="true" ma:showField="InProjectLis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961a284f-ead0-40ef-8222-26875887a96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2513E2E7-E2AF-440C-8567-37153D3865E2}" ma:internalName="LastCompleteVersionLookup" ma:readOnly="true" ma:showField="LastComplete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2513E2E7-E2AF-440C-8567-37153D3865E2}" ma:internalName="LastPreviewErrorLookup" ma:readOnly="true" ma:showField="LastPreviewError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2513E2E7-E2AF-440C-8567-37153D3865E2}" ma:internalName="LastPreviewResultLookup" ma:readOnly="true" ma:showField="LastPreviewResul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2513E2E7-E2AF-440C-8567-37153D3865E2}" ma:internalName="LastPreviewAttemptDateLookup" ma:readOnly="true" ma:showField="LastPreviewAttemptDat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2513E2E7-E2AF-440C-8567-37153D3865E2}" ma:internalName="LastPreviewedByLookup" ma:readOnly="true" ma:showField="LastPreviewedBy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2513E2E7-E2AF-440C-8567-37153D3865E2}" ma:internalName="LastPreviewTimeLookup" ma:readOnly="true" ma:showField="LastPreviewTi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2513E2E7-E2AF-440C-8567-37153D3865E2}" ma:internalName="LastPreviewVersionLookup" ma:readOnly="true" ma:showField="LastPreview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2513E2E7-E2AF-440C-8567-37153D3865E2}" ma:internalName="LastPublishErrorLookup" ma:readOnly="true" ma:showField="LastPublishError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2513E2E7-E2AF-440C-8567-37153D3865E2}" ma:internalName="LastPublishResultLookup" ma:readOnly="true" ma:showField="LastPublishResul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2513E2E7-E2AF-440C-8567-37153D3865E2}" ma:internalName="LastPublishAttemptDateLookup" ma:readOnly="true" ma:showField="LastPublishAttemptDat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2513E2E7-E2AF-440C-8567-37153D3865E2}" ma:internalName="LastPublishedByLookup" ma:readOnly="true" ma:showField="LastPublishedBy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2513E2E7-E2AF-440C-8567-37153D3865E2}" ma:internalName="LastPublishTimeLookup" ma:readOnly="true" ma:showField="LastPublishTi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2513E2E7-E2AF-440C-8567-37153D3865E2}" ma:internalName="LastPublishVersionLookup" ma:readOnly="true" ma:showField="LastPublish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2723BFE-42E4-4BFD-ABEC-91FC880F9EED}" ma:internalName="LocLastLocAttemptVersionLookup" ma:readOnly="false" ma:showField="LastLocAttemptVersion" ma:web="29baff33-f40f-4664-8054-1bde3cabf4f6">
      <xsd:simpleType>
        <xsd:restriction base="dms:Lookup"/>
      </xsd:simpleType>
    </xsd:element>
    <xsd:element name="LocLastLocAttemptVersionTypeLookup" ma:index="71" nillable="true" ma:displayName="Loc Last Loc Attempt Version Type" ma:default="" ma:list="{72723BFE-42E4-4BFD-ABEC-91FC880F9EED}" ma:internalName="LocLastLocAttemptVersionTypeLookup" ma:readOnly="true" ma:showField="LastLocAttemptVersionType" ma:web="29baff33-f40f-4664-8054-1bde3cabf4f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2723BFE-42E4-4BFD-ABEC-91FC880F9EED}" ma:internalName="LocNewPublishedVersionLookup" ma:readOnly="true" ma:showField="NewPublishedVersion" ma:web="29baff33-f40f-4664-8054-1bde3cabf4f6">
      <xsd:simpleType>
        <xsd:restriction base="dms:Lookup"/>
      </xsd:simpleType>
    </xsd:element>
    <xsd:element name="LocOverallHandbackStatusLookup" ma:index="75" nillable="true" ma:displayName="Loc Overall Handback Status" ma:default="" ma:list="{72723BFE-42E4-4BFD-ABEC-91FC880F9EED}" ma:internalName="LocOverallHandbackStatusLookup" ma:readOnly="true" ma:showField="OverallHandbackStatus" ma:web="29baff33-f40f-4664-8054-1bde3cabf4f6">
      <xsd:simpleType>
        <xsd:restriction base="dms:Lookup"/>
      </xsd:simpleType>
    </xsd:element>
    <xsd:element name="LocOverallLocStatusLookup" ma:index="76" nillable="true" ma:displayName="Loc Overall Localize Status" ma:default="" ma:list="{72723BFE-42E4-4BFD-ABEC-91FC880F9EED}" ma:internalName="LocOverallLocStatusLookup" ma:readOnly="true" ma:showField="OverallLocStatus" ma:web="29baff33-f40f-4664-8054-1bde3cabf4f6">
      <xsd:simpleType>
        <xsd:restriction base="dms:Lookup"/>
      </xsd:simpleType>
    </xsd:element>
    <xsd:element name="LocOverallPreviewStatusLookup" ma:index="77" nillable="true" ma:displayName="Loc Overall Preview Status" ma:default="" ma:list="{72723BFE-42E4-4BFD-ABEC-91FC880F9EED}" ma:internalName="LocOverallPreviewStatusLookup" ma:readOnly="true" ma:showField="OverallPreviewStatus" ma:web="29baff33-f40f-4664-8054-1bde3cabf4f6">
      <xsd:simpleType>
        <xsd:restriction base="dms:Lookup"/>
      </xsd:simpleType>
    </xsd:element>
    <xsd:element name="LocOverallPublishStatusLookup" ma:index="78" nillable="true" ma:displayName="Loc Overall Publish Status" ma:default="" ma:list="{72723BFE-42E4-4BFD-ABEC-91FC880F9EED}" ma:internalName="LocOverallPublishStatusLookup" ma:readOnly="true" ma:showField="OverallPublishStatus" ma:web="29baff33-f40f-4664-8054-1bde3cabf4f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2723BFE-42E4-4BFD-ABEC-91FC880F9EED}" ma:internalName="LocProcessedForHandoffsLookup" ma:readOnly="true" ma:showField="ProcessedForHandoffs" ma:web="29baff33-f40f-4664-8054-1bde3cabf4f6">
      <xsd:simpleType>
        <xsd:restriction base="dms:Lookup"/>
      </xsd:simpleType>
    </xsd:element>
    <xsd:element name="LocProcessedForMarketsLookup" ma:index="81" nillable="true" ma:displayName="Loc Processed For Markets" ma:default="" ma:list="{72723BFE-42E4-4BFD-ABEC-91FC880F9EED}" ma:internalName="LocProcessedForMarketsLookup" ma:readOnly="true" ma:showField="ProcessedForMarkets" ma:web="29baff33-f40f-4664-8054-1bde3cabf4f6">
      <xsd:simpleType>
        <xsd:restriction base="dms:Lookup"/>
      </xsd:simpleType>
    </xsd:element>
    <xsd:element name="LocPublishedDependentAssetsLookup" ma:index="82" nillable="true" ma:displayName="Loc Published Dependent Assets" ma:default="" ma:list="{72723BFE-42E4-4BFD-ABEC-91FC880F9EED}" ma:internalName="LocPublishedDependentAssetsLookup" ma:readOnly="true" ma:showField="PublishedDependentAssets" ma:web="29baff33-f40f-4664-8054-1bde3cabf4f6">
      <xsd:simpleType>
        <xsd:restriction base="dms:Lookup"/>
      </xsd:simpleType>
    </xsd:element>
    <xsd:element name="LocPublishedLinkedAssetsLookup" ma:index="83" nillable="true" ma:displayName="Loc Published Linked Assets" ma:default="" ma:list="{72723BFE-42E4-4BFD-ABEC-91FC880F9EED}" ma:internalName="LocPublishedLinkedAssetsLookup" ma:readOnly="true" ma:showField="PublishedLinkedAssets" ma:web="29baff33-f40f-4664-8054-1bde3cabf4f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b159bc7-6392-40eb-91ad-5e9404d69876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1DDBB892-E9C2-41BE-A746-120199994C31}" ma:internalName="Markets" ma:readOnly="false" ma:showField="MarketNa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2513E2E7-E2AF-440C-8567-37153D3865E2}" ma:internalName="NumOfRatingsLookup" ma:readOnly="true" ma:showField="NumOfRatings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2513E2E7-E2AF-440C-8567-37153D3865E2}" ma:internalName="PublishStatusLookup" ma:readOnly="false" ma:showField="PublishStatus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9e57b0ce-4b8f-49f5-b588-fc22682c04a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9d66d6a4-c4b4-42e6-80e6-7373254461f0}" ma:internalName="TaxCatchAll" ma:showField="CatchAllData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9d66d6a4-c4b4-42e6-80e6-7373254461f0}" ma:internalName="TaxCatchAllLabel" ma:readOnly="true" ma:showField="CatchAllDataLabel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63013A-FA38-420F-B049-A18B1E0B4DBE}"/>
</file>

<file path=customXml/itemProps2.xml><?xml version="1.0" encoding="utf-8"?>
<ds:datastoreItem xmlns:ds="http://schemas.openxmlformats.org/officeDocument/2006/customXml" ds:itemID="{20916781-2449-4715-9316-7F413B94628C}"/>
</file>

<file path=customXml/itemProps3.xml><?xml version="1.0" encoding="utf-8"?>
<ds:datastoreItem xmlns:ds="http://schemas.openxmlformats.org/officeDocument/2006/customXml" ds:itemID="{08D65B46-2782-46BE-9FA8-78848235D5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6</vt:i4>
      </vt:variant>
    </vt:vector>
  </HeadingPairs>
  <TitlesOfParts>
    <vt:vector size="8" baseType="lpstr">
      <vt:lpstr>Raport sprzedaży kwartalnej</vt:lpstr>
      <vt:lpstr>Obliczenia</vt:lpstr>
      <vt:lpstr>Inne</vt:lpstr>
      <vt:lpstr>n</vt:lpstr>
      <vt:lpstr>'Raport sprzedaży kwartalnej'!Obszar_wydruku</vt:lpstr>
      <vt:lpstr>PodtytułWykresu</vt:lpstr>
      <vt:lpstr>Suma</vt:lpstr>
      <vt:lpstr>UwzględnijInne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2012-02-21T13:54:47Z</dcterms:created>
  <dcterms:modified xsi:type="dcterms:W3CDTF">2012-07-06T08:23:39Z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0x010100CFA5F52AA0A00C4CBEF2A37681B2318F04009FDCD24A096B5E4C8184D4910FEB1A76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Order">
    <vt:r8>6050500</vt:r8>
  </property>
  <property fmtid="{D5CDD505-2E9C-101B-9397-08002B2CF9AE}" pid="9" name="HiddenCategoryTags">
    <vt:lpwstr/>
  </property>
  <property fmtid="{D5CDD505-2E9C-101B-9397-08002B2CF9AE}" pid="10" name="CategoryTags">
    <vt:lpwstr/>
  </property>
  <property fmtid="{D5CDD505-2E9C-101B-9397-08002B2CF9AE}" pid="11" name="Applications">
    <vt:lpwstr/>
  </property>
</Properties>
</file>